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holden/Desktop/"/>
    </mc:Choice>
  </mc:AlternateContent>
  <xr:revisionPtr revIDLastSave="0" documentId="13_ncr:1_{73698B84-3BDB-7047-8E38-25DF072C829D}" xr6:coauthVersionLast="47" xr6:coauthVersionMax="47" xr10:uidLastSave="{00000000-0000-0000-0000-000000000000}"/>
  <bookViews>
    <workbookView xWindow="23560" yWindow="500" windowWidth="50840" windowHeight="17440" xr2:uid="{8F8A30DF-12E0-364D-A8FF-2EB005499E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" i="1" l="1"/>
  <c r="M4" i="1"/>
  <c r="J4" i="1"/>
  <c r="G4" i="1"/>
  <c r="D6" i="1"/>
  <c r="D7" i="1" s="1"/>
  <c r="D11" i="1" l="1"/>
  <c r="D12" i="1" s="1"/>
  <c r="G5" i="1" s="1"/>
  <c r="G6" i="1" s="1"/>
  <c r="G11" i="1" s="1"/>
  <c r="G12" i="1" s="1"/>
  <c r="J5" i="1" s="1"/>
  <c r="J6" i="1" s="1"/>
  <c r="G14" i="1" l="1"/>
  <c r="G15" i="1" s="1"/>
  <c r="G16" i="1" s="1"/>
  <c r="G17" i="1" s="1"/>
  <c r="J11" i="1"/>
  <c r="J12" i="1" s="1"/>
  <c r="M5" i="1" s="1"/>
  <c r="M6" i="1" s="1"/>
  <c r="J7" i="1"/>
  <c r="G7" i="1"/>
  <c r="G13" i="1"/>
  <c r="D14" i="1"/>
  <c r="D15" i="1" s="1"/>
  <c r="D16" i="1" s="1"/>
  <c r="D17" i="1" s="1"/>
  <c r="D13" i="1"/>
  <c r="M11" i="1" l="1"/>
  <c r="M12" i="1" s="1"/>
  <c r="M13" i="1" s="1"/>
  <c r="M7" i="1"/>
  <c r="J14" i="1"/>
  <c r="J15" i="1" s="1"/>
  <c r="J16" i="1" s="1"/>
  <c r="J17" i="1" s="1"/>
  <c r="J13" i="1"/>
  <c r="P5" i="1" l="1"/>
  <c r="M14" i="1"/>
  <c r="M15" i="1" s="1"/>
  <c r="M16" i="1" s="1"/>
  <c r="M17" i="1" s="1"/>
  <c r="P6" i="1" l="1"/>
  <c r="P11" i="1" l="1"/>
  <c r="P12" i="1" s="1"/>
  <c r="P7" i="1"/>
  <c r="P14" i="1" l="1"/>
  <c r="P15" i="1" s="1"/>
  <c r="P16" i="1" s="1"/>
  <c r="P17" i="1" s="1"/>
  <c r="P13" i="1"/>
</calcChain>
</file>

<file path=xl/sharedStrings.xml><?xml version="1.0" encoding="utf-8"?>
<sst xmlns="http://schemas.openxmlformats.org/spreadsheetml/2006/main" count="75" uniqueCount="62">
  <si>
    <t>Inflation rate</t>
  </si>
  <si>
    <t>Current Gross Turnover A</t>
  </si>
  <si>
    <t>Current Net Profit B</t>
  </si>
  <si>
    <t>Current Practice expenses C</t>
  </si>
  <si>
    <t>Current Expenses Ratio D</t>
  </si>
  <si>
    <t>This assumes no changes in Gross turnover Interest rates Taxation rates or National insurance rates and thresholds. Remember that inflation is a basket of living costs and practice expense inflation may be more or less than RPI or CPI as for example our energy costs are unregulated. This is to give you a feel for what inflation does to your living standards</t>
  </si>
  <si>
    <t>Impact of inflation on take home pay calculator YEAR 1</t>
  </si>
  <si>
    <t>Revised expenses after inflation E</t>
  </si>
  <si>
    <t>Revised net Profit after expenses F</t>
  </si>
  <si>
    <t>Percentage fall in Profit G</t>
  </si>
  <si>
    <t>Fall in Buying power of take home pay H</t>
  </si>
  <si>
    <t>Real new profit I</t>
  </si>
  <si>
    <t>Real pay cut in cash terms J</t>
  </si>
  <si>
    <t>Real Pay cut in % terms K</t>
  </si>
  <si>
    <t>Current Net Profit F</t>
  </si>
  <si>
    <t>Current Practice expenses E</t>
  </si>
  <si>
    <t>YEAR 2</t>
  </si>
  <si>
    <t>YEAR 3</t>
  </si>
  <si>
    <t>Current Expenses Ratio L</t>
  </si>
  <si>
    <t>Revised expenses after inflation M</t>
  </si>
  <si>
    <t>Revised net Profit after expenses N</t>
  </si>
  <si>
    <t>Percentage fall in Profit O</t>
  </si>
  <si>
    <t>Fall in Buying power of take home pay P</t>
  </si>
  <si>
    <t>Real new profit Q</t>
  </si>
  <si>
    <t>Real pay cut in cash terms sinde start of year 1 R</t>
  </si>
  <si>
    <t>Real Pay cut in % terms since start of year 1 S</t>
  </si>
  <si>
    <t>Current Net Profit N</t>
  </si>
  <si>
    <t>Current Practice expenses T</t>
  </si>
  <si>
    <t>Current Expenses Ratio U</t>
  </si>
  <si>
    <t>Revised expenses after inflation V</t>
  </si>
  <si>
    <t>Revised net Profit after expenses W</t>
  </si>
  <si>
    <t>Percentage fall in Profit X</t>
  </si>
  <si>
    <t>Fall in Buying power of take home pay Y</t>
  </si>
  <si>
    <t>Real new profit Z</t>
  </si>
  <si>
    <t>Real Pay cut in % terms since start of year 1 (b)</t>
  </si>
  <si>
    <t>Year 4</t>
  </si>
  <si>
    <t>Year 5</t>
  </si>
  <si>
    <t>Real pay cut in cash terms since start of year 1 (a)</t>
  </si>
  <si>
    <t>Current Net Profit W</t>
  </si>
  <si>
    <t>Current Expenses Ratio ( c )</t>
  </si>
  <si>
    <t>Revised expenses after inflation (d)</t>
  </si>
  <si>
    <t>Revised net Profit after expenses (e)</t>
  </si>
  <si>
    <t>Percentage fall in Profit (f)</t>
  </si>
  <si>
    <t>Fall in Buying power of take home pay (g)</t>
  </si>
  <si>
    <t>Real new profit (h)</t>
  </si>
  <si>
    <t>Real pay cut in cash terms since start of year 1 (i)</t>
  </si>
  <si>
    <t>Real Pay cut in % terms since start of year 1 (j)</t>
  </si>
  <si>
    <t>Current Net Profit (e)</t>
  </si>
  <si>
    <t>Current Practice expenses (k)</t>
  </si>
  <si>
    <t>Current Expenses Ratio (l)</t>
  </si>
  <si>
    <t>Revised expenses after inflation (m)</t>
  </si>
  <si>
    <t>Revised net Profit after expenses (n)</t>
  </si>
  <si>
    <t>Percentage fall in Profit (o)</t>
  </si>
  <si>
    <t>Fall in Buying power of take home pay (p)</t>
  </si>
  <si>
    <t>Real new profit (q)</t>
  </si>
  <si>
    <t>Real pay cut in cash terms since start of year 1 (r)</t>
  </si>
  <si>
    <t>Real Pay cut in % terms since start of year 1 (s)</t>
  </si>
  <si>
    <r>
      <t xml:space="preserve">Insert your Gross turnover and net profit figures from your accounts into </t>
    </r>
    <r>
      <rPr>
        <b/>
        <sz val="12"/>
        <color rgb="FF00B050"/>
        <rFont val="Calibri (Body)"/>
      </rPr>
      <t xml:space="preserve">Green </t>
    </r>
    <r>
      <rPr>
        <b/>
        <sz val="12"/>
        <rFont val="Calibri (Body)"/>
      </rPr>
      <t>boxes</t>
    </r>
  </si>
  <si>
    <r>
      <t xml:space="preserve">Insert the inflation rate into </t>
    </r>
    <r>
      <rPr>
        <b/>
        <sz val="12"/>
        <color rgb="FF0070C0"/>
        <rFont val="Calibri (Body)"/>
      </rPr>
      <t xml:space="preserve">BLUE </t>
    </r>
    <r>
      <rPr>
        <b/>
        <sz val="12"/>
        <rFont val="Calibri (Body)"/>
      </rPr>
      <t>box</t>
    </r>
  </si>
  <si>
    <t>Alter the blue squares and green cells ONLY</t>
  </si>
  <si>
    <t>© Peter Holden 2022</t>
  </si>
  <si>
    <t>For free use within the BMA/LMC but please credit Peter Holden with its creation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</si>
</sst>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£&quot;* #,##0.00_);_(&quot;£&quot;* \(#,##0.00\);_(&quot;£&quot;* &quot;-&quot;??_);_(@_)"/>
    <numFmt numFmtId="164" formatCode="0.000%"/>
  </numFmts>
  <fonts count="10" x14ac:knownFonts="1"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B050"/>
      <name val="Calibri (Body)"/>
    </font>
    <font>
      <b/>
      <sz val="12"/>
      <name val="Calibri (Body)"/>
    </font>
    <font>
      <b/>
      <sz val="12"/>
      <color rgb="FF0070C0"/>
      <name val="Calibri (Body)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4" fontId="1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44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44" fontId="1" fillId="0" borderId="1" xfId="0" applyNumberFormat="1" applyFont="1" applyBorder="1" applyAlignment="1">
      <alignment horizontal="right" vertical="center"/>
    </xf>
    <xf numFmtId="44" fontId="1" fillId="0" borderId="0" xfId="0" applyNumberFormat="1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right" vertical="center"/>
    </xf>
    <xf numFmtId="10" fontId="1" fillId="0" borderId="0" xfId="0" applyNumberFormat="1" applyFont="1" applyBorder="1" applyAlignment="1" applyProtection="1">
      <alignment horizontal="right" vertical="center"/>
    </xf>
    <xf numFmtId="44" fontId="2" fillId="0" borderId="0" xfId="0" applyNumberFormat="1" applyFont="1" applyBorder="1" applyAlignment="1" applyProtection="1">
      <alignment horizontal="right" vertical="center"/>
    </xf>
    <xf numFmtId="164" fontId="2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vertical="top" wrapText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B25C6-E083-FA40-9ED8-06B3930F1D0A}">
  <dimension ref="A1:P24"/>
  <sheetViews>
    <sheetView tabSelected="1" workbookViewId="0">
      <selection activeCell="P10" sqref="P10"/>
    </sheetView>
  </sheetViews>
  <sheetFormatPr baseColWidth="10" defaultColWidth="11" defaultRowHeight="19" x14ac:dyDescent="0.2"/>
  <cols>
    <col min="1" max="2" width="11" style="1"/>
    <col min="3" max="3" width="50" style="2" customWidth="1"/>
    <col min="4" max="4" width="23" style="11" customWidth="1"/>
    <col min="5" max="5" width="5.19921875" style="1" customWidth="1"/>
    <col min="6" max="6" width="63.3984375" style="1" customWidth="1"/>
    <col min="7" max="7" width="19.59765625" style="10" bestFit="1" customWidth="1"/>
    <col min="8" max="8" width="3.59765625" style="1" customWidth="1"/>
    <col min="9" max="9" width="61" style="1" bestFit="1" customWidth="1"/>
    <col min="10" max="10" width="19.59765625" style="10" bestFit="1" customWidth="1"/>
    <col min="11" max="11" width="3.796875" style="1" customWidth="1"/>
    <col min="12" max="12" width="60.19921875" style="1" bestFit="1" customWidth="1"/>
    <col min="13" max="13" width="19.59765625" style="10" bestFit="1" customWidth="1"/>
    <col min="14" max="14" width="4.19921875" style="1" customWidth="1"/>
    <col min="15" max="15" width="60.59765625" style="1" bestFit="1" customWidth="1"/>
    <col min="16" max="16" width="19.59765625" style="10" bestFit="1" customWidth="1"/>
    <col min="17" max="16384" width="11" style="1"/>
  </cols>
  <sheetData>
    <row r="1" spans="1:16" s="5" customFormat="1" ht="24" x14ac:dyDescent="0.2">
      <c r="A1" s="22" t="s">
        <v>6</v>
      </c>
      <c r="B1" s="22"/>
      <c r="C1" s="22"/>
      <c r="D1" s="22"/>
      <c r="F1" s="5" t="s">
        <v>16</v>
      </c>
      <c r="G1" s="9" t="s">
        <v>16</v>
      </c>
      <c r="I1" s="5" t="s">
        <v>17</v>
      </c>
      <c r="J1" s="9" t="s">
        <v>17</v>
      </c>
      <c r="L1" s="5" t="s">
        <v>35</v>
      </c>
      <c r="M1" s="9" t="s">
        <v>35</v>
      </c>
      <c r="O1" s="5" t="s">
        <v>36</v>
      </c>
      <c r="P1" s="9" t="s">
        <v>36</v>
      </c>
    </row>
    <row r="2" spans="1:16" x14ac:dyDescent="0.2">
      <c r="A2" s="23" t="s">
        <v>57</v>
      </c>
      <c r="B2" s="23"/>
      <c r="C2" s="23"/>
      <c r="D2" s="23"/>
    </row>
    <row r="3" spans="1:16" ht="20" thickBot="1" x14ac:dyDescent="0.25">
      <c r="A3" s="23" t="s">
        <v>58</v>
      </c>
      <c r="B3" s="23"/>
      <c r="C3" s="23"/>
      <c r="D3" s="23"/>
    </row>
    <row r="4" spans="1:16" ht="21" thickTop="1" thickBot="1" x14ac:dyDescent="0.25">
      <c r="A4" s="3"/>
      <c r="B4" s="3"/>
      <c r="C4" s="6" t="s">
        <v>1</v>
      </c>
      <c r="D4" s="16">
        <v>1000000</v>
      </c>
      <c r="F4" s="4" t="s">
        <v>1</v>
      </c>
      <c r="G4" s="11">
        <f>D4</f>
        <v>1000000</v>
      </c>
      <c r="I4" s="2" t="s">
        <v>1</v>
      </c>
      <c r="J4" s="11">
        <f>D4</f>
        <v>1000000</v>
      </c>
      <c r="L4" s="1" t="s">
        <v>1</v>
      </c>
      <c r="M4" s="11">
        <f>D4</f>
        <v>1000000</v>
      </c>
      <c r="O4" s="1" t="s">
        <v>1</v>
      </c>
      <c r="P4" s="11">
        <f>D4</f>
        <v>1000000</v>
      </c>
    </row>
    <row r="5" spans="1:16" ht="21" thickTop="1" thickBot="1" x14ac:dyDescent="0.25">
      <c r="A5" s="3"/>
      <c r="B5" s="3"/>
      <c r="C5" s="6" t="s">
        <v>2</v>
      </c>
      <c r="D5" s="16">
        <v>333000</v>
      </c>
      <c r="F5" s="4" t="s">
        <v>14</v>
      </c>
      <c r="G5" s="11">
        <f>D12</f>
        <v>279640</v>
      </c>
      <c r="I5" s="2" t="s">
        <v>26</v>
      </c>
      <c r="J5" s="11">
        <f>G12</f>
        <v>229214.80000000005</v>
      </c>
      <c r="L5" s="1" t="s">
        <v>38</v>
      </c>
      <c r="M5" s="11">
        <f>J12</f>
        <v>182967.68800000008</v>
      </c>
      <c r="O5" s="1" t="s">
        <v>47</v>
      </c>
      <c r="P5" s="11">
        <f>M12</f>
        <v>142116.07240000006</v>
      </c>
    </row>
    <row r="6" spans="1:16" ht="20" thickTop="1" x14ac:dyDescent="0.2">
      <c r="A6" s="3"/>
      <c r="B6" s="3"/>
      <c r="C6" s="4" t="s">
        <v>3</v>
      </c>
      <c r="D6" s="17">
        <f>SUM(D4-D5)</f>
        <v>667000</v>
      </c>
      <c r="F6" s="4" t="s">
        <v>15</v>
      </c>
      <c r="G6" s="11">
        <f>SUM(G4-G5)</f>
        <v>720360</v>
      </c>
      <c r="I6" s="2" t="s">
        <v>27</v>
      </c>
      <c r="J6" s="11">
        <f>SUM(J4-J5)</f>
        <v>770785.2</v>
      </c>
      <c r="L6" s="1" t="s">
        <v>27</v>
      </c>
      <c r="M6" s="11">
        <f>SUM(M4-M5)</f>
        <v>817032.31199999992</v>
      </c>
      <c r="O6" s="1" t="s">
        <v>48</v>
      </c>
      <c r="P6" s="11">
        <f>SUM(P4-P5)</f>
        <v>857883.92759999994</v>
      </c>
    </row>
    <row r="7" spans="1:16" x14ac:dyDescent="0.2">
      <c r="A7" s="3"/>
      <c r="B7" s="3"/>
      <c r="C7" s="4" t="s">
        <v>4</v>
      </c>
      <c r="D7" s="18">
        <f>SUM(D6/D4)</f>
        <v>0.66700000000000004</v>
      </c>
      <c r="F7" s="4" t="s">
        <v>18</v>
      </c>
      <c r="G7" s="12">
        <f>+SUM(G6/G4)</f>
        <v>0.72036</v>
      </c>
      <c r="I7" s="2" t="s">
        <v>28</v>
      </c>
      <c r="J7" s="12">
        <f>+SUM(J6/J4)</f>
        <v>0.77078519999999995</v>
      </c>
      <c r="L7" s="1" t="s">
        <v>39</v>
      </c>
      <c r="M7" s="12">
        <f>SUM(M6/M4)</f>
        <v>0.81703231199999993</v>
      </c>
      <c r="O7" s="1" t="s">
        <v>49</v>
      </c>
      <c r="P7" s="12">
        <f>SUM(P6/P4)</f>
        <v>0.85788392759999998</v>
      </c>
    </row>
    <row r="8" spans="1:16" ht="20" thickBot="1" x14ac:dyDescent="0.25">
      <c r="A8" s="3"/>
      <c r="B8" s="3"/>
      <c r="C8" s="4"/>
      <c r="D8" s="18"/>
      <c r="F8" s="4"/>
      <c r="G8" s="12"/>
      <c r="I8" s="2"/>
      <c r="J8" s="12"/>
      <c r="M8" s="12"/>
      <c r="P8" s="12"/>
    </row>
    <row r="9" spans="1:16" s="2" customFormat="1" ht="21" thickTop="1" thickBot="1" x14ac:dyDescent="0.25">
      <c r="A9" s="4"/>
      <c r="B9" s="4"/>
      <c r="C9" s="4" t="s">
        <v>0</v>
      </c>
      <c r="D9" s="13">
        <v>0.08</v>
      </c>
      <c r="F9" s="4" t="s">
        <v>0</v>
      </c>
      <c r="G9" s="13">
        <v>7.0000000000000007E-2</v>
      </c>
      <c r="I9" s="2" t="s">
        <v>0</v>
      </c>
      <c r="J9" s="13">
        <v>0.06</v>
      </c>
      <c r="L9" s="2" t="s">
        <v>0</v>
      </c>
      <c r="M9" s="13">
        <v>0.05</v>
      </c>
      <c r="O9" s="2" t="s">
        <v>0</v>
      </c>
      <c r="P9" s="13">
        <v>0.04</v>
      </c>
    </row>
    <row r="10" spans="1:16" s="2" customFormat="1" ht="20" thickTop="1" x14ac:dyDescent="0.2">
      <c r="A10" s="4"/>
      <c r="B10" s="4"/>
      <c r="C10" s="4"/>
      <c r="D10" s="24"/>
      <c r="F10" s="4"/>
      <c r="G10" s="24"/>
      <c r="J10" s="24"/>
      <c r="M10" s="24"/>
      <c r="P10" s="24"/>
    </row>
    <row r="11" spans="1:16" x14ac:dyDescent="0.2">
      <c r="A11" s="3"/>
      <c r="B11" s="3"/>
      <c r="C11" s="3" t="s">
        <v>7</v>
      </c>
      <c r="D11" s="17">
        <f xml:space="preserve"> SUM(D6 +(D6*D9))</f>
        <v>720360</v>
      </c>
      <c r="F11" s="3" t="s">
        <v>19</v>
      </c>
      <c r="G11" s="11">
        <f>+SUM((G6+(G6*G9)))</f>
        <v>770785.2</v>
      </c>
      <c r="I11" s="1" t="s">
        <v>29</v>
      </c>
      <c r="J11" s="11">
        <f>+SUM((J6+(J6*J9)))</f>
        <v>817032.31199999992</v>
      </c>
      <c r="L11" s="1" t="s">
        <v>40</v>
      </c>
      <c r="M11" s="11">
        <f>SUM((M6+(M6*M9)))</f>
        <v>857883.92759999994</v>
      </c>
      <c r="O11" s="1" t="s">
        <v>50</v>
      </c>
      <c r="P11" s="11">
        <f>+SUM(((P6+(P6*P9))))</f>
        <v>892199.28470399999</v>
      </c>
    </row>
    <row r="12" spans="1:16" x14ac:dyDescent="0.2">
      <c r="A12" s="3"/>
      <c r="B12" s="3"/>
      <c r="C12" s="3" t="s">
        <v>8</v>
      </c>
      <c r="D12" s="17">
        <f>SUM(D4-D11)</f>
        <v>279640</v>
      </c>
      <c r="F12" s="3" t="s">
        <v>20</v>
      </c>
      <c r="G12" s="11">
        <f>SUM(G4-G11)</f>
        <v>229214.80000000005</v>
      </c>
      <c r="I12" s="1" t="s">
        <v>30</v>
      </c>
      <c r="J12" s="11">
        <f>SUM(J4-J11)</f>
        <v>182967.68800000008</v>
      </c>
      <c r="L12" s="1" t="s">
        <v>41</v>
      </c>
      <c r="M12" s="11">
        <f>SUM(M4-M11)</f>
        <v>142116.07240000006</v>
      </c>
      <c r="O12" s="1" t="s">
        <v>51</v>
      </c>
      <c r="P12" s="11">
        <f>SUM(P4-P11)</f>
        <v>107800.71529600001</v>
      </c>
    </row>
    <row r="13" spans="1:16" x14ac:dyDescent="0.2">
      <c r="A13" s="3"/>
      <c r="B13" s="3"/>
      <c r="C13" s="3" t="s">
        <v>9</v>
      </c>
      <c r="D13" s="19">
        <f>SUM((D5-D12)/D5)</f>
        <v>0.16024024024024025</v>
      </c>
      <c r="F13" s="3" t="s">
        <v>21</v>
      </c>
      <c r="G13" s="12">
        <f>SUM((G5-G12)/G5)</f>
        <v>0.18032184236875967</v>
      </c>
      <c r="I13" s="1" t="s">
        <v>31</v>
      </c>
      <c r="J13" s="12">
        <f>SUM((J5-J12)/J5)</f>
        <v>0.20176320202709405</v>
      </c>
      <c r="L13" s="1" t="s">
        <v>42</v>
      </c>
      <c r="M13" s="12">
        <f>SUM((M5-M12)/M5)</f>
        <v>0.22327229494204465</v>
      </c>
      <c r="O13" s="1" t="s">
        <v>52</v>
      </c>
      <c r="P13" s="12">
        <f>SUM(P5-P12)/P5</f>
        <v>0.24146007221066459</v>
      </c>
    </row>
    <row r="14" spans="1:16" x14ac:dyDescent="0.2">
      <c r="A14" s="3"/>
      <c r="B14" s="3"/>
      <c r="C14" s="3" t="s">
        <v>10</v>
      </c>
      <c r="D14" s="17">
        <f>SUM(D12*D9)</f>
        <v>22371.200000000001</v>
      </c>
      <c r="F14" s="3" t="s">
        <v>22</v>
      </c>
      <c r="G14" s="11">
        <f>SUM(G12*G9)</f>
        <v>16045.036000000006</v>
      </c>
      <c r="I14" s="1" t="s">
        <v>32</v>
      </c>
      <c r="J14" s="11">
        <f>SUM(J12*J9)</f>
        <v>10978.061280000005</v>
      </c>
      <c r="L14" s="1" t="s">
        <v>43</v>
      </c>
      <c r="M14" s="11">
        <f>SUM(M12*M9)</f>
        <v>7105.8036200000033</v>
      </c>
      <c r="O14" s="1" t="s">
        <v>53</v>
      </c>
      <c r="P14" s="11">
        <f>SUM(P12*P9)</f>
        <v>4312.0286118400008</v>
      </c>
    </row>
    <row r="15" spans="1:16" x14ac:dyDescent="0.2">
      <c r="A15" s="3"/>
      <c r="B15" s="3"/>
      <c r="C15" s="3" t="s">
        <v>11</v>
      </c>
      <c r="D15" s="17">
        <f>SUM(D12-D14)</f>
        <v>257268.8</v>
      </c>
      <c r="F15" s="3" t="s">
        <v>23</v>
      </c>
      <c r="G15" s="11">
        <f>+SUM(G12-G14)</f>
        <v>213169.76400000005</v>
      </c>
      <c r="I15" s="1" t="s">
        <v>33</v>
      </c>
      <c r="J15" s="11">
        <f>+SUM(J12-J14)</f>
        <v>171989.62672000009</v>
      </c>
      <c r="L15" s="1" t="s">
        <v>44</v>
      </c>
      <c r="M15" s="11">
        <f>SUM(M12-M14)</f>
        <v>135010.26878000007</v>
      </c>
      <c r="O15" s="1" t="s">
        <v>54</v>
      </c>
      <c r="P15" s="11">
        <f>SUM(P12-P14)</f>
        <v>103488.68668416001</v>
      </c>
    </row>
    <row r="16" spans="1:16" s="2" customFormat="1" x14ac:dyDescent="0.2">
      <c r="A16" s="4"/>
      <c r="B16" s="4"/>
      <c r="C16" s="7" t="s">
        <v>12</v>
      </c>
      <c r="D16" s="20">
        <f>SUM(D5-D15)</f>
        <v>75731.200000000012</v>
      </c>
      <c r="F16" s="7" t="s">
        <v>24</v>
      </c>
      <c r="G16" s="14">
        <f>SUM(D5-G15)</f>
        <v>119830.23599999995</v>
      </c>
      <c r="I16" s="8" t="s">
        <v>37</v>
      </c>
      <c r="J16" s="14">
        <f>SUM(D5-J15)</f>
        <v>161010.37327999991</v>
      </c>
      <c r="L16" s="8" t="s">
        <v>45</v>
      </c>
      <c r="M16" s="14">
        <f>SUM(D5-M15)</f>
        <v>197989.73121999993</v>
      </c>
      <c r="O16" s="8" t="s">
        <v>55</v>
      </c>
      <c r="P16" s="14">
        <f>SUM(D5-P15)</f>
        <v>229511.31331583997</v>
      </c>
    </row>
    <row r="17" spans="1:16" s="2" customFormat="1" x14ac:dyDescent="0.2">
      <c r="A17" s="4"/>
      <c r="B17" s="4"/>
      <c r="C17" s="7" t="s">
        <v>13</v>
      </c>
      <c r="D17" s="21">
        <f>SUM(D16/D5)</f>
        <v>0.22742102102102105</v>
      </c>
      <c r="F17" s="7" t="s">
        <v>25</v>
      </c>
      <c r="G17" s="15">
        <f>SUM(G16/D5)</f>
        <v>0.35985055855855841</v>
      </c>
      <c r="I17" s="8" t="s">
        <v>34</v>
      </c>
      <c r="J17" s="15">
        <f>SUM(J16/D5)</f>
        <v>0.48351463447447424</v>
      </c>
      <c r="L17" s="8" t="s">
        <v>46</v>
      </c>
      <c r="M17" s="15">
        <f>SUM(M16/D5)</f>
        <v>0.59456375741741718</v>
      </c>
      <c r="O17" s="8" t="s">
        <v>56</v>
      </c>
      <c r="P17" s="15">
        <f>SUM(P16/D5)</f>
        <v>0.68922316311063059</v>
      </c>
    </row>
    <row r="18" spans="1:16" ht="19" customHeight="1" x14ac:dyDescent="0.2">
      <c r="A18" s="25" t="s">
        <v>5</v>
      </c>
      <c r="B18" s="25"/>
      <c r="C18" s="25"/>
      <c r="D18" s="25"/>
    </row>
    <row r="19" spans="1:16" x14ac:dyDescent="0.2">
      <c r="A19" s="25"/>
      <c r="B19" s="25"/>
      <c r="C19" s="25"/>
      <c r="D19" s="25"/>
      <c r="F19" s="1" t="s">
        <v>60</v>
      </c>
    </row>
    <row r="20" spans="1:16" x14ac:dyDescent="0.2">
      <c r="A20" s="25"/>
      <c r="B20" s="25"/>
      <c r="C20" s="25"/>
      <c r="D20" s="25"/>
      <c r="F20" s="26" t="s">
        <v>61</v>
      </c>
    </row>
    <row r="21" spans="1:16" x14ac:dyDescent="0.2">
      <c r="A21" s="25"/>
      <c r="B21" s="25"/>
      <c r="C21" s="25"/>
      <c r="D21" s="25"/>
      <c r="F21" s="26"/>
    </row>
    <row r="22" spans="1:16" x14ac:dyDescent="0.2">
      <c r="A22" s="25"/>
      <c r="B22" s="25"/>
      <c r="C22" s="25"/>
      <c r="D22" s="25"/>
    </row>
    <row r="23" spans="1:16" x14ac:dyDescent="0.2">
      <c r="A23" s="25"/>
      <c r="B23" s="25"/>
      <c r="C23" s="25"/>
      <c r="D23" s="25"/>
      <c r="F23" s="27" t="s">
        <v>59</v>
      </c>
    </row>
    <row r="24" spans="1:16" x14ac:dyDescent="0.2">
      <c r="F24" s="27"/>
    </row>
  </sheetData>
  <sheetProtection selectLockedCells="1"/>
  <mergeCells count="3">
    <mergeCell ref="A18:D23"/>
    <mergeCell ref="F20:F21"/>
    <mergeCell ref="F23:F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Holden</dc:creator>
  <cp:lastModifiedBy>Peter Holden</cp:lastModifiedBy>
  <dcterms:created xsi:type="dcterms:W3CDTF">2022-05-20T17:59:46Z</dcterms:created>
  <dcterms:modified xsi:type="dcterms:W3CDTF">2022-05-22T10:02:29Z</dcterms:modified>
</cp:coreProperties>
</file>