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firstSheet="1" activeTab="1"/>
  </bookViews>
  <sheets>
    <sheet name="Costing Sheet for Service" sheetId="10" r:id="rId1"/>
    <sheet name="Practice A" sheetId="1" r:id="rId2"/>
    <sheet name="Practice B" sheetId="11" r:id="rId3"/>
    <sheet name="Practice C" sheetId="12" r:id="rId4"/>
    <sheet name="Practice D" sheetId="13" r:id="rId5"/>
    <sheet name="Practice E" sheetId="15" r:id="rId6"/>
    <sheet name="PCN (Summary Sheet)" sheetId="4" r:id="rId7"/>
    <sheet name="Notes on use" sheetId="5" r:id="rId8"/>
    <sheet name="Not for use" sheetId="16"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5" l="1"/>
  <c r="H20" i="15"/>
  <c r="B20" i="4"/>
  <c r="F22" i="4"/>
  <c r="F21" i="4"/>
  <c r="F20" i="4"/>
  <c r="F19" i="4"/>
  <c r="F18" i="4"/>
  <c r="E22" i="4"/>
  <c r="E21" i="4"/>
  <c r="E20" i="4"/>
  <c r="E19" i="4"/>
  <c r="E18" i="4"/>
  <c r="D22" i="4"/>
  <c r="D21" i="4"/>
  <c r="D20" i="4"/>
  <c r="D19" i="4"/>
  <c r="D18" i="4"/>
  <c r="C22" i="4"/>
  <c r="C21" i="4"/>
  <c r="C20" i="4"/>
  <c r="C19" i="4"/>
  <c r="C18" i="4"/>
  <c r="B21" i="4"/>
  <c r="B22" i="4"/>
  <c r="B19" i="4"/>
  <c r="G19" i="4"/>
  <c r="B18" i="4"/>
  <c r="H18" i="15"/>
  <c r="H20" i="13"/>
  <c r="H19" i="13"/>
  <c r="H17" i="13"/>
  <c r="H20" i="12"/>
  <c r="H19" i="12"/>
  <c r="H17" i="12"/>
  <c r="H20" i="11"/>
  <c r="H19" i="11"/>
  <c r="H17" i="11"/>
  <c r="H20" i="1"/>
  <c r="H19" i="1"/>
  <c r="H17" i="1"/>
  <c r="G20" i="4"/>
  <c r="G18" i="4"/>
  <c r="G21" i="4"/>
  <c r="C25" i="15"/>
  <c r="B25" i="15"/>
  <c r="C22" i="15"/>
  <c r="B22" i="15"/>
  <c r="C25" i="13"/>
  <c r="B25" i="13"/>
  <c r="C22" i="13"/>
  <c r="B22" i="13"/>
  <c r="C25" i="12"/>
  <c r="B25" i="12"/>
  <c r="C22" i="12"/>
  <c r="B22" i="12"/>
  <c r="C25" i="11"/>
  <c r="B25" i="11"/>
  <c r="C22" i="11"/>
  <c r="B22" i="11"/>
  <c r="B20" i="1"/>
  <c r="B21" i="1"/>
  <c r="B22" i="1"/>
  <c r="B23" i="1"/>
  <c r="B24" i="1"/>
  <c r="B25" i="1"/>
  <c r="B19" i="1"/>
  <c r="D7" i="1"/>
  <c r="D10" i="1"/>
  <c r="C25" i="1"/>
  <c r="C22" i="1"/>
  <c r="B15" i="4"/>
  <c r="C15" i="4"/>
  <c r="D15" i="4"/>
  <c r="E15" i="4"/>
  <c r="F15" i="4"/>
  <c r="G15" i="4"/>
  <c r="B16" i="4"/>
  <c r="C16" i="4"/>
  <c r="D16" i="4"/>
  <c r="E16" i="4"/>
  <c r="F16" i="4"/>
  <c r="G16" i="4"/>
  <c r="J10" i="1"/>
  <c r="B17" i="4"/>
  <c r="J10" i="11"/>
  <c r="C17" i="4"/>
  <c r="J10" i="12"/>
  <c r="D17" i="4"/>
  <c r="J10" i="13"/>
  <c r="E17" i="4"/>
  <c r="J10" i="15"/>
  <c r="F17" i="4"/>
  <c r="G17" i="4"/>
  <c r="G22" i="4"/>
  <c r="B3" i="4"/>
  <c r="E3" i="4"/>
  <c r="H3" i="4"/>
  <c r="K3" i="4"/>
  <c r="N3" i="4"/>
  <c r="C3" i="4"/>
  <c r="F3" i="4"/>
  <c r="I3" i="4"/>
  <c r="L3" i="4"/>
  <c r="O3" i="4"/>
  <c r="B5" i="4"/>
  <c r="E5" i="4"/>
  <c r="H5" i="4"/>
  <c r="K5" i="4"/>
  <c r="N5" i="4"/>
  <c r="C5" i="4"/>
  <c r="F5" i="4"/>
  <c r="I5" i="4"/>
  <c r="L5" i="4"/>
  <c r="O5" i="4"/>
  <c r="C7" i="4"/>
  <c r="F7" i="4"/>
  <c r="I7" i="4"/>
  <c r="L7" i="4"/>
  <c r="O7" i="4"/>
  <c r="C8" i="4"/>
  <c r="F8" i="4"/>
  <c r="I8" i="4"/>
  <c r="L8" i="4"/>
  <c r="O8" i="4"/>
  <c r="P9" i="4"/>
  <c r="P6" i="4"/>
  <c r="O4" i="4"/>
  <c r="O6" i="4"/>
  <c r="O9" i="4"/>
  <c r="N4" i="4"/>
  <c r="N6" i="4"/>
  <c r="N7" i="4"/>
  <c r="N8" i="4"/>
  <c r="N9" i="4"/>
  <c r="M9" i="4"/>
  <c r="M6" i="4"/>
  <c r="M10" i="4"/>
  <c r="L4" i="4"/>
  <c r="L6" i="4"/>
  <c r="L9" i="4"/>
  <c r="K4" i="4"/>
  <c r="K6" i="4"/>
  <c r="K7" i="4"/>
  <c r="K8" i="4"/>
  <c r="K9" i="4"/>
  <c r="J9" i="4"/>
  <c r="J6" i="4"/>
  <c r="I4" i="4"/>
  <c r="I6" i="4"/>
  <c r="I9" i="4"/>
  <c r="H4" i="4"/>
  <c r="H6" i="4"/>
  <c r="H7" i="4"/>
  <c r="H8" i="4"/>
  <c r="H9" i="4"/>
  <c r="G9" i="4"/>
  <c r="G6" i="4"/>
  <c r="F4" i="4"/>
  <c r="F6" i="4"/>
  <c r="F9" i="4"/>
  <c r="E4" i="4"/>
  <c r="E6" i="4"/>
  <c r="E7" i="4"/>
  <c r="E8" i="4"/>
  <c r="E9" i="4"/>
  <c r="D9" i="4"/>
  <c r="S9" i="4"/>
  <c r="D6" i="4"/>
  <c r="C4" i="4"/>
  <c r="C6" i="4"/>
  <c r="C9" i="4"/>
  <c r="B4" i="4"/>
  <c r="B6" i="4"/>
  <c r="B7" i="4"/>
  <c r="B8" i="4"/>
  <c r="B9" i="4"/>
  <c r="Q9" i="4"/>
  <c r="T9" i="4"/>
  <c r="D4" i="15"/>
  <c r="D5" i="15"/>
  <c r="D6" i="15"/>
  <c r="D7" i="15"/>
  <c r="D8" i="15"/>
  <c r="D9" i="15"/>
  <c r="D10" i="15"/>
  <c r="B11" i="15"/>
  <c r="N10" i="4"/>
  <c r="O10" i="4"/>
  <c r="E11" i="15"/>
  <c r="J11" i="15"/>
  <c r="B19" i="15"/>
  <c r="C19" i="15"/>
  <c r="B20" i="15"/>
  <c r="C20" i="15"/>
  <c r="B21" i="15"/>
  <c r="C21" i="15"/>
  <c r="B23" i="15"/>
  <c r="C23" i="15"/>
  <c r="B24" i="15"/>
  <c r="C24" i="15"/>
  <c r="C24" i="13"/>
  <c r="B24" i="13"/>
  <c r="C23" i="13"/>
  <c r="B23" i="13"/>
  <c r="C21" i="13"/>
  <c r="B21" i="13"/>
  <c r="C20" i="13"/>
  <c r="B20" i="13"/>
  <c r="C19" i="13"/>
  <c r="B19" i="13"/>
  <c r="J11" i="13"/>
  <c r="E11" i="13"/>
  <c r="C11" i="13"/>
  <c r="L10" i="4"/>
  <c r="K10" i="4"/>
  <c r="D10" i="13"/>
  <c r="D9" i="13"/>
  <c r="D8" i="13"/>
  <c r="D7" i="13"/>
  <c r="D6" i="13"/>
  <c r="D5" i="13"/>
  <c r="D4" i="13"/>
  <c r="C24" i="12"/>
  <c r="B24" i="12"/>
  <c r="C23" i="12"/>
  <c r="B23" i="12"/>
  <c r="C21" i="12"/>
  <c r="B21" i="12"/>
  <c r="C20" i="12"/>
  <c r="B20" i="12"/>
  <c r="C19" i="12"/>
  <c r="B19" i="12"/>
  <c r="J11" i="12"/>
  <c r="E11" i="12"/>
  <c r="C11" i="12"/>
  <c r="I10" i="4"/>
  <c r="B11" i="12"/>
  <c r="H10" i="4"/>
  <c r="D10" i="12"/>
  <c r="D9" i="12"/>
  <c r="D8" i="12"/>
  <c r="D7" i="12"/>
  <c r="D6" i="12"/>
  <c r="D5" i="12"/>
  <c r="D4" i="12"/>
  <c r="C24" i="11"/>
  <c r="B24" i="11"/>
  <c r="C23" i="11"/>
  <c r="B23" i="11"/>
  <c r="C21" i="11"/>
  <c r="B21" i="11"/>
  <c r="C20" i="11"/>
  <c r="B20" i="11"/>
  <c r="C19" i="11"/>
  <c r="B19" i="11"/>
  <c r="J11" i="11"/>
  <c r="E11" i="11"/>
  <c r="C11" i="11"/>
  <c r="F10" i="4"/>
  <c r="B11" i="11"/>
  <c r="E10" i="4"/>
  <c r="D10" i="11"/>
  <c r="D9" i="11"/>
  <c r="D8" i="11"/>
  <c r="D7" i="11"/>
  <c r="D6" i="11"/>
  <c r="D5" i="11"/>
  <c r="D4" i="11"/>
  <c r="D66" i="10"/>
  <c r="C66" i="10"/>
  <c r="D65" i="10"/>
  <c r="C65" i="10"/>
  <c r="D40" i="10"/>
  <c r="C40" i="10"/>
  <c r="D39" i="10"/>
  <c r="D41" i="10"/>
  <c r="C39" i="10"/>
  <c r="C41" i="10"/>
  <c r="D25" i="10"/>
  <c r="C25" i="10"/>
  <c r="D24" i="10"/>
  <c r="D27" i="10"/>
  <c r="C24" i="10"/>
  <c r="C27" i="10"/>
  <c r="D13" i="10"/>
  <c r="C13" i="10"/>
  <c r="D12" i="10"/>
  <c r="D14" i="10"/>
  <c r="C12" i="10"/>
  <c r="C14" i="10"/>
  <c r="C15" i="10"/>
  <c r="C16" i="10"/>
  <c r="C18" i="10"/>
  <c r="C63" i="10"/>
  <c r="C32" i="10"/>
  <c r="C30" i="10"/>
  <c r="C31" i="10"/>
  <c r="C29" i="10"/>
  <c r="C33" i="10"/>
  <c r="C34" i="10"/>
  <c r="C64" i="10"/>
  <c r="D15" i="10"/>
  <c r="D16" i="10"/>
  <c r="D18" i="10"/>
  <c r="D63" i="10"/>
  <c r="D32" i="10"/>
  <c r="D30" i="10"/>
  <c r="D31" i="10"/>
  <c r="D29" i="10"/>
  <c r="J11" i="1"/>
  <c r="C67" i="10"/>
  <c r="D33" i="10"/>
  <c r="D34" i="10"/>
  <c r="D64" i="10"/>
  <c r="D67" i="10"/>
  <c r="P10" i="4"/>
  <c r="J10" i="4"/>
  <c r="G10" i="4"/>
  <c r="E11" i="1"/>
  <c r="D68" i="10"/>
  <c r="D69" i="10"/>
  <c r="C68" i="10"/>
  <c r="C69" i="10"/>
  <c r="H17" i="4"/>
  <c r="Q8" i="4"/>
  <c r="T8" i="4"/>
  <c r="C19" i="1"/>
  <c r="C20" i="1"/>
  <c r="C21" i="1"/>
  <c r="C23" i="1"/>
  <c r="C24" i="1"/>
  <c r="D5" i="1"/>
  <c r="D6" i="1"/>
  <c r="D8" i="1"/>
  <c r="D9" i="1"/>
  <c r="D4" i="1"/>
  <c r="C11" i="1"/>
  <c r="C10" i="4"/>
  <c r="B11" i="1"/>
  <c r="B10" i="4"/>
  <c r="I16" i="4"/>
  <c r="Q6" i="4"/>
  <c r="R9" i="4"/>
  <c r="Q4" i="4"/>
  <c r="T4" i="4"/>
  <c r="B26" i="12"/>
  <c r="C26" i="12"/>
  <c r="C26" i="11"/>
  <c r="B26" i="11"/>
  <c r="I15" i="4"/>
  <c r="R7" i="4"/>
  <c r="Q7" i="4"/>
  <c r="T7" i="4"/>
  <c r="C26" i="15"/>
  <c r="D11" i="15"/>
  <c r="D12" i="15"/>
  <c r="B26" i="15"/>
  <c r="Q3" i="4"/>
  <c r="T3" i="4"/>
  <c r="R8" i="4"/>
  <c r="U8" i="4"/>
  <c r="C26" i="13"/>
  <c r="D11" i="13"/>
  <c r="D12" i="13"/>
  <c r="R5" i="4"/>
  <c r="Q5" i="4"/>
  <c r="T5" i="4"/>
  <c r="B26" i="13"/>
  <c r="C26" i="1"/>
  <c r="B26" i="1"/>
  <c r="S6" i="4"/>
  <c r="S10" i="4"/>
  <c r="R6" i="4"/>
  <c r="D11" i="12"/>
  <c r="D12" i="12"/>
  <c r="R4" i="4"/>
  <c r="U4" i="4"/>
  <c r="R3" i="4"/>
  <c r="D11" i="11"/>
  <c r="D12" i="11"/>
  <c r="Q10" i="4"/>
  <c r="D11" i="1"/>
  <c r="D12" i="1"/>
  <c r="I17" i="4"/>
  <c r="U9" i="4"/>
  <c r="T6" i="4"/>
  <c r="U6" i="4"/>
  <c r="U5" i="4"/>
  <c r="T10" i="4"/>
  <c r="R10" i="4"/>
  <c r="U7" i="4"/>
  <c r="U3" i="4"/>
  <c r="U10" i="4"/>
</calcChain>
</file>

<file path=xl/sharedStrings.xml><?xml version="1.0" encoding="utf-8"?>
<sst xmlns="http://schemas.openxmlformats.org/spreadsheetml/2006/main" count="484" uniqueCount="161">
  <si>
    <t xml:space="preserve">Template for Costing a service </t>
  </si>
  <si>
    <r>
      <t>I</t>
    </r>
    <r>
      <rPr>
        <b/>
        <sz val="10"/>
        <rFont val="Arial"/>
        <family val="2"/>
      </rPr>
      <t>ntroduction:</t>
    </r>
    <r>
      <rPr>
        <sz val="10"/>
        <rFont val="Arial"/>
        <family val="2"/>
      </rPr>
      <t xml:space="preserve">
With the challenges facing primary care practices need to consider any new service provision from a business perspective. This template will enable you to identify the cost to develop a new service or identify the cost of running a current service. There are a number of areas that need to be considered which have been included below along with supporting information that will assist you.  </t>
    </r>
  </si>
  <si>
    <t>Name of Service:</t>
  </si>
  <si>
    <t>Workforce Costs</t>
  </si>
  <si>
    <t>% to be applied</t>
  </si>
  <si>
    <t>Cost per hour</t>
  </si>
  <si>
    <t>Cost per appt</t>
  </si>
  <si>
    <t>Supporting Information</t>
  </si>
  <si>
    <t>Mid-band nurse salary cost per hour (based on AfC)</t>
  </si>
  <si>
    <r>
      <rPr>
        <sz val="11"/>
        <rFont val="Arial"/>
        <family val="2"/>
      </rPr>
      <t>The following provides a link to the Agenda for Change bandings:</t>
    </r>
    <r>
      <rPr>
        <u/>
        <sz val="11"/>
        <color indexed="12"/>
        <rFont val="Arial"/>
        <family val="2"/>
      </rPr>
      <t xml:space="preserve">  http://www.nhscareers.nhs.uk/working-in-the-nhs/pay-and-benefits/agenda-for-change-pay-rates/</t>
    </r>
  </si>
  <si>
    <t>National insurance @ 13.8%</t>
  </si>
  <si>
    <t>Superannuation @ 14.38%</t>
  </si>
  <si>
    <t>Total cost per hour</t>
  </si>
  <si>
    <t>15% to cover holidays, meeting, training, supervision, etc.</t>
  </si>
  <si>
    <t>Total Cost for Band X Nurse per Session</t>
  </si>
  <si>
    <t>Appt time</t>
  </si>
  <si>
    <t>Cost per appointment</t>
  </si>
  <si>
    <t>Associated Workforce Costs</t>
  </si>
  <si>
    <t>GP costs</t>
  </si>
  <si>
    <t>When calculating the cost of GP time, there is no definitive guidance as to GP hourly rates.  It may be useful to contact  locum agencies or review what hourly rate you paying your locums.</t>
  </si>
  <si>
    <t xml:space="preserve">GP cost per hour </t>
  </si>
  <si>
    <t>Cost of backfill (GP partner cost to cover)</t>
  </si>
  <si>
    <t>Total GP cost per hour</t>
  </si>
  <si>
    <t>GP cost per session for clinical supervision/responsibility/interpretation</t>
  </si>
  <si>
    <t>Band A = 0-2 mins</t>
  </si>
  <si>
    <t>Band B = 2-5 mins</t>
  </si>
  <si>
    <t>Band C = 5-10 mins</t>
  </si>
  <si>
    <t>Band D = 10-20 mins (15 mins)</t>
  </si>
  <si>
    <t>Cost of clinical supervision/responsibility/interpretation</t>
  </si>
  <si>
    <t>Total GP cost (including clinical supervision etc)</t>
  </si>
  <si>
    <t>Admin costs</t>
  </si>
  <si>
    <t xml:space="preserve">Additional admin support hourly rate (mid band 3 AfC) </t>
  </si>
  <si>
    <r>
      <rPr>
        <sz val="11"/>
        <rFont val="Arial"/>
        <family val="2"/>
      </rPr>
      <t xml:space="preserve">The following provides a link to the Agenda for Change bandings: </t>
    </r>
    <r>
      <rPr>
        <u/>
        <sz val="11"/>
        <color indexed="12"/>
        <rFont val="Arial"/>
        <family val="2"/>
      </rPr>
      <t xml:space="preserve"> http://www.nhscareers.nhs.uk/working-in-the-nhs/pay-and-benefits/agenda-for-change-pay-rates/ </t>
    </r>
  </si>
  <si>
    <t>Admin salary cost per hour</t>
  </si>
  <si>
    <t>Additional admin support hours per session - 3 mins per visit</t>
  </si>
  <si>
    <t>Additional costs for mgt time/admin/data gathering/supervision/stationery</t>
  </si>
  <si>
    <t>Admin staff cost clinic plus on costs</t>
  </si>
  <si>
    <t>Materials</t>
  </si>
  <si>
    <t>Equipment (medical equipment, IT infrastructure etc)</t>
  </si>
  <si>
    <t>Total Admin Costs</t>
  </si>
  <si>
    <t>Overheads</t>
  </si>
  <si>
    <t>Depreciation (capital equipment over 3 years divided by county average usage)</t>
  </si>
  <si>
    <t>When considering the use of premises for new/additional services, please be aware that any rooms which are already funded as GMS space through your cost or notional rent paid by the Area Team cannot have a further rental charge made against them.  Should you choose to charge a rental then you must declare this to the Area Team when your rent remibursement will be abated by the amount you receive in rental from elsewhere.  You may, of course charge for utilities eg heating, lighting, insurance, cleaning, admin costs etc</t>
  </si>
  <si>
    <t>Service Charge inc.utilities, insurance and cleaning (£2 per hour)</t>
  </si>
  <si>
    <t>Cost for premises not reimbursed by the PCT</t>
  </si>
  <si>
    <t>Increased medical defence organistion costs (sessional cost)</t>
  </si>
  <si>
    <t xml:space="preserve">Other membership costs </t>
  </si>
  <si>
    <t>Other support license costs</t>
  </si>
  <si>
    <t>Transport costs doctors/staff (sessional cost)</t>
  </si>
  <si>
    <t>Patient information material (sessional cost)</t>
  </si>
  <si>
    <t>Recurring costs (ie mobile phone, IT licences)</t>
  </si>
  <si>
    <t>Postage</t>
  </si>
  <si>
    <t>Total Overheads</t>
  </si>
  <si>
    <t>Totals</t>
  </si>
  <si>
    <t>Workforce costs</t>
  </si>
  <si>
    <t>Associated workforce costs</t>
  </si>
  <si>
    <t>Total</t>
  </si>
  <si>
    <t xml:space="preserve">Cost to practice </t>
  </si>
  <si>
    <t>Overall Total</t>
  </si>
  <si>
    <r>
      <t xml:space="preserve">NOTE: drug costs excluded as already budgeted for.                                                                                       </t>
    </r>
    <r>
      <rPr>
        <b/>
        <sz val="8"/>
        <rFont val="Arial"/>
        <family val="2"/>
      </rPr>
      <t xml:space="preserve">With thanks to colleagues in Surrey/Sussex LMC for the original idea! </t>
    </r>
  </si>
  <si>
    <t>Column1</t>
  </si>
  <si>
    <t>Column2</t>
  </si>
  <si>
    <t>Column3</t>
  </si>
  <si>
    <t>Column4</t>
  </si>
  <si>
    <t>Column7</t>
  </si>
  <si>
    <t>Column5</t>
  </si>
  <si>
    <t>Column6</t>
  </si>
  <si>
    <t>Practice Logistics</t>
  </si>
  <si>
    <t>Patient Streams</t>
  </si>
  <si>
    <t>Eligible population #</t>
  </si>
  <si>
    <t>Number of staff who can immunise this population</t>
  </si>
  <si>
    <t>Total Time in hours to complete based on my allocated staff numbers and 2 minutes/patient flow</t>
  </si>
  <si>
    <r>
      <t>Additional Time in hours added for home visit/residential facility administration (</t>
    </r>
    <r>
      <rPr>
        <i/>
        <sz val="10"/>
        <color theme="0"/>
        <rFont val="Arial"/>
        <family val="2"/>
      </rPr>
      <t>based on past years</t>
    </r>
    <r>
      <rPr>
        <sz val="10"/>
        <color theme="0"/>
        <rFont val="Arial"/>
        <family val="2"/>
      </rPr>
      <t>)</t>
    </r>
  </si>
  <si>
    <r>
      <t>Practice or PCN delivered?* (</t>
    </r>
    <r>
      <rPr>
        <i/>
        <sz val="10"/>
        <color theme="0"/>
        <rFont val="Arial"/>
        <family val="2"/>
      </rPr>
      <t>Please note this is based on assumptions, see accompany text</t>
    </r>
    <r>
      <rPr>
        <sz val="10"/>
        <color theme="0"/>
        <rFont val="Arial"/>
        <family val="2"/>
      </rPr>
      <t>)</t>
    </r>
  </si>
  <si>
    <t>Number of door sets</t>
  </si>
  <si>
    <t>&gt; 65 yrs</t>
  </si>
  <si>
    <t>&lt;10 &gt;80 alert triggers</t>
  </si>
  <si>
    <t>Waiting Area in m2</t>
  </si>
  <si>
    <t>&lt; 65 years at risk (Adults)</t>
  </si>
  <si>
    <t>At risk (Child)</t>
  </si>
  <si>
    <t>Shielded-not able to attend clinic</t>
  </si>
  <si>
    <t>Shielded-able to attend</t>
  </si>
  <si>
    <t>Pre-school children (&gt; 2 years &lt; 4 years)</t>
  </si>
  <si>
    <t>Domicilary-Care Home, Residential facility +House bound</t>
  </si>
  <si>
    <t>Number of streams or waves running simulatenously</t>
  </si>
  <si>
    <t>Maximum # people waiting</t>
  </si>
  <si>
    <t>Total Time per allocated staff member</t>
  </si>
  <si>
    <t>&gt;80 Alert trigger</t>
  </si>
  <si>
    <t>What are my options?</t>
  </si>
  <si>
    <t>What did I order?</t>
  </si>
  <si>
    <t>Variables are increased flow rate. This can be achieved by streamlining  the process (e.g reducing time to 1 minute per clinician per patient) or by increasing the staff numbers (e.g. doubling staff) achieves same increased flow rate of 60 patients per hour.</t>
  </si>
  <si>
    <t>Enter the manufactuer, vaccine type and amount. Choose QIVe supplier from pull-down menu.</t>
  </si>
  <si>
    <t>The table below provides worst and better case scenario for your eligible staff numbers entered</t>
  </si>
  <si>
    <t>Vaccine Type</t>
  </si>
  <si>
    <t>Supplier and vaccine name</t>
  </si>
  <si>
    <t>Ammount</t>
  </si>
  <si>
    <t>Potential Population*</t>
  </si>
  <si>
    <t>Suitable for:</t>
  </si>
  <si>
    <t>Slower Rate</t>
  </si>
  <si>
    <t>Faster Rate</t>
  </si>
  <si>
    <t>LAIV</t>
  </si>
  <si>
    <t>AstraZeneca-Fluenz-Tetra</t>
  </si>
  <si>
    <t>At risk children &gt; 2 years to 18 years. All children 2-3 years on 31st August 2020 &amp; Primary school aged children (4-10 years on 31st August 2020).</t>
  </si>
  <si>
    <t>Total Time (Rate 4 mins per person= 15 per hour)</t>
  </si>
  <si>
    <t>Total Time (Rate 1 minute per person = 60 per hour)</t>
  </si>
  <si>
    <t>QIVe</t>
  </si>
  <si>
    <t>GSK-Fluarix Tetra</t>
  </si>
  <si>
    <t>Needs age/notes review</t>
  </si>
  <si>
    <t>At risk children 6 months to less than 2 years. At risk children &lt; 9 years if LAIV contraindicated. An alternative for at risk adults if QIVc not available.</t>
  </si>
  <si>
    <t>QIVc</t>
  </si>
  <si>
    <t>Seqirus UK-Flucelvax®
Tetra</t>
  </si>
  <si>
    <t>At risk aduts aged 18-64 years including pregnant women. If aTIV not available can be given to &gt; 65 years.</t>
  </si>
  <si>
    <t>aTIV</t>
  </si>
  <si>
    <t>Seqirus UK-Adjuvanted
Trivalent
Influenza
Vaccine</t>
  </si>
  <si>
    <t>Aged 65 years and over.</t>
  </si>
  <si>
    <t>At Risk (Child)</t>
  </si>
  <si>
    <t xml:space="preserve">*Please note the potential population is a crude estimation of the submitted numbers. </t>
  </si>
  <si>
    <t xml:space="preserve">It does not factors in shielded (which might be over or under 65 years).  </t>
  </si>
  <si>
    <t>Pre school children (&gt; 2 years &lt; 4 years)</t>
  </si>
  <si>
    <t>It also estimates all domicilary residents as &gt; 65 years. QIVe use which needs a review of child age and past contraindications.</t>
  </si>
  <si>
    <t>Domicilary-Care Home, Residential facility + Housebound.</t>
  </si>
  <si>
    <t>Total Time + Additional Time for Domicilary cohorts</t>
  </si>
  <si>
    <r>
      <rPr>
        <b/>
        <sz val="10"/>
        <color theme="1"/>
        <rFont val="Arial"/>
        <family val="2"/>
      </rPr>
      <t>The table below provides worst and better case scenario</t>
    </r>
    <r>
      <rPr>
        <sz val="10"/>
        <color theme="1"/>
        <rFont val="Arial"/>
        <family val="2"/>
      </rPr>
      <t>.</t>
    </r>
  </si>
  <si>
    <t>Masta-Quadrivalent influenzae vaccine</t>
  </si>
  <si>
    <t>Sanofi-Quadrivalent influenzae vaccine</t>
  </si>
  <si>
    <t>Mylan-Quadrivalent Influvac® sub-unit Tetra</t>
  </si>
  <si>
    <t>Shielded -able to attend</t>
  </si>
  <si>
    <t>Practice A</t>
  </si>
  <si>
    <t>Practice B</t>
  </si>
  <si>
    <t>Practice C</t>
  </si>
  <si>
    <t>Practice D</t>
  </si>
  <si>
    <t>Practice E</t>
  </si>
  <si>
    <t>Total Eligible population at PCN level</t>
  </si>
  <si>
    <t>Total Staff Numbers across the PCN for immunisation</t>
  </si>
  <si>
    <t>Total Additional time at a PCN level for residential immunisation</t>
  </si>
  <si>
    <t>Total Time in hours at PCN level assumed immunisation rate of 2 minutes/patient INCLUDING additional time for residential cohort</t>
  </si>
  <si>
    <t>Total in hours at PCN level (including additional time for residential cohort) per PCN staff member</t>
  </si>
  <si>
    <t>Shielded  able to attend</t>
  </si>
  <si>
    <t>Total at PCN level</t>
  </si>
  <si>
    <t>Streams running concurrently</t>
  </si>
  <si>
    <t>LAIV-Ordered</t>
  </si>
  <si>
    <t>QIVe-Ordered</t>
  </si>
  <si>
    <t>QIVc-Ordered</t>
  </si>
  <si>
    <t>aTIV-Ordered</t>
  </si>
  <si>
    <t>QIVe-Supplier</t>
  </si>
  <si>
    <t>Completion notes:</t>
  </si>
  <si>
    <t>1. Choose a practice tab, if entered into practice tab, numbers are drawn automatically into PCN tab</t>
  </si>
  <si>
    <t>2. Enter your eligible population numbers. This could be based on past campaigns, or aspirational aims based on the flu targets. Practices could enter additional cohorts to replicate increased demand.</t>
  </si>
  <si>
    <t>3. Enter the number of staff that can immunise this cohort.  If it is the same staff immunising e.g. one member of staff immunising two cohorts plae is as 0.5 staff (as a division of time across both)</t>
  </si>
  <si>
    <t>4. Add in additional hours based on your past campaigns for domiciliary and home visit patients.</t>
  </si>
  <si>
    <t>5. The time in hours is calculated based on a rate of 2 mins/per patient/per immuniser. Other rates are also shown as better or worst case scenarios</t>
  </si>
  <si>
    <t>6. The calculator has some conditional formatting, "red" if this cohort will take a longer time to immunise.  This is based on &gt; 80 hours to immunise this cohort (e.g. &gt; 10 hours per week, over the campaign) It is only a guide, practices and PCN can adapt this.</t>
  </si>
  <si>
    <t>7. Enter the number of door sets in your practice.</t>
  </si>
  <si>
    <t>8. Enter the length and width of waiting area.</t>
  </si>
  <si>
    <t>9. The entered information calculates the number of people who can be in this space at any one time.</t>
  </si>
  <si>
    <t>10. This information is drawn into the PCN data set.</t>
  </si>
  <si>
    <t>11. To cost the service. Use the cost tab</t>
  </si>
  <si>
    <t>12. If you find any issues please email: lizzie.madden@wessexlmcs.org.uk</t>
  </si>
  <si>
    <t>Fluarix Tetra</t>
  </si>
  <si>
    <t>Quadrivalent influenzae vaccine</t>
  </si>
  <si>
    <t>Quadrivalent Influvac® sub-unit Tetra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</si>
</sst>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0.0"/>
    <numFmt numFmtId="165" formatCode="&quot;£&quot;#,##0"/>
    <numFmt numFmtId="166" formatCode="&quot;£&quot;#,##0.00"/>
  </numFmts>
  <fonts count="28" x14ac:knownFonts="1">
    <font>
      <sz val="12"/>
      <color theme="1"/>
      <name val="Calibri"/>
      <family val="2"/>
      <scheme val="minor"/>
    </font>
    <font>
      <sz val="12"/>
      <color theme="0"/>
      <name val="Calibri"/>
      <family val="2"/>
      <scheme val="minor"/>
    </font>
    <font>
      <sz val="8"/>
      <name val="Calibri"/>
      <family val="2"/>
      <scheme val="minor"/>
    </font>
    <font>
      <sz val="10"/>
      <color theme="1"/>
      <name val="Arial"/>
      <family val="2"/>
    </font>
    <font>
      <sz val="10"/>
      <color theme="0"/>
      <name val="Arial"/>
      <family val="2"/>
    </font>
    <font>
      <b/>
      <sz val="10"/>
      <color theme="0"/>
      <name val="Arial"/>
      <family val="2"/>
    </font>
    <font>
      <b/>
      <sz val="10"/>
      <color theme="1"/>
      <name val="Arial"/>
      <family val="2"/>
    </font>
    <font>
      <i/>
      <sz val="10"/>
      <color theme="0"/>
      <name val="Arial"/>
      <family val="2"/>
    </font>
    <font>
      <i/>
      <sz val="10"/>
      <color theme="1"/>
      <name val="Arial"/>
      <family val="2"/>
    </font>
    <font>
      <sz val="10"/>
      <color rgb="FFFFFFFF"/>
      <name val="Arial"/>
      <family val="2"/>
    </font>
    <font>
      <b/>
      <sz val="10"/>
      <color rgb="FF000000"/>
      <name val="Arial"/>
      <family val="2"/>
    </font>
    <font>
      <b/>
      <sz val="12"/>
      <color theme="1"/>
      <name val="Calibri"/>
      <family val="2"/>
      <scheme val="minor"/>
    </font>
    <font>
      <u/>
      <sz val="12"/>
      <color theme="10"/>
      <name val="Calibri"/>
      <family val="2"/>
      <scheme val="minor"/>
    </font>
    <font>
      <b/>
      <sz val="11"/>
      <name val="Arial"/>
      <family val="2"/>
    </font>
    <font>
      <sz val="11"/>
      <name val="Arial"/>
      <family val="2"/>
    </font>
    <font>
      <sz val="11"/>
      <name val="Calibri"/>
      <family val="2"/>
      <scheme val="minor"/>
    </font>
    <font>
      <b/>
      <sz val="10"/>
      <name val="Arial"/>
      <family val="2"/>
    </font>
    <font>
      <sz val="10"/>
      <name val="Arial"/>
      <family val="2"/>
    </font>
    <font>
      <sz val="9"/>
      <color theme="3" tint="0.39997558519241921"/>
      <name val="Calibri"/>
      <family val="2"/>
      <scheme val="minor"/>
    </font>
    <font>
      <sz val="9"/>
      <name val="Arial"/>
      <family val="2"/>
    </font>
    <font>
      <u/>
      <sz val="11"/>
      <color theme="10"/>
      <name val="Arial"/>
      <family val="2"/>
    </font>
    <font>
      <u/>
      <sz val="11"/>
      <color indexed="12"/>
      <name val="Arial"/>
      <family val="2"/>
    </font>
    <font>
      <sz val="11"/>
      <color theme="3" tint="0.39997558519241921"/>
      <name val="Arial"/>
      <family val="2"/>
    </font>
    <font>
      <b/>
      <sz val="8"/>
      <name val="Arial"/>
      <family val="2"/>
    </font>
    <font>
      <sz val="8"/>
      <name val="Arial"/>
      <family val="2"/>
    </font>
    <font>
      <sz val="11"/>
      <color theme="3" tint="0.39997558519241921"/>
      <name val="Calibri"/>
      <family val="2"/>
      <scheme val="minor"/>
    </font>
    <font>
      <sz val="9"/>
      <name val="Calibri"/>
      <family val="2"/>
      <scheme val="minor"/>
    </font>
    <font>
      <sz val="10"/>
      <color rgb="FF000000"/>
      <name val="Arial"/>
      <family val="2"/>
    </font>
  </fonts>
  <fills count="18">
    <fill>
      <patternFill patternType="none"/>
    </fill>
    <fill>
      <patternFill patternType="gray125"/>
    </fill>
    <fill>
      <patternFill patternType="solid">
        <fgColor theme="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rgb="FF0070C0"/>
        <bgColor indexed="64"/>
      </patternFill>
    </fill>
    <fill>
      <patternFill patternType="solid">
        <fgColor rgb="FFBFBFBF"/>
        <bgColor rgb="FF000000"/>
      </patternFill>
    </fill>
    <fill>
      <patternFill patternType="solid">
        <fgColor theme="4"/>
        <bgColor rgb="FF000000"/>
      </patternFill>
    </fill>
    <fill>
      <patternFill patternType="solid">
        <fgColor theme="0" tint="-0.499984740745262"/>
        <bgColor rgb="FF000000"/>
      </patternFill>
    </fill>
    <fill>
      <patternFill patternType="solid">
        <fgColor theme="0" tint="-0.499984740745262"/>
        <bgColor indexed="64"/>
      </patternFill>
    </fill>
    <fill>
      <patternFill patternType="solid">
        <fgColor theme="6"/>
        <bgColor indexed="64"/>
      </patternFill>
    </fill>
    <fill>
      <patternFill patternType="solid">
        <fgColor theme="1"/>
        <bgColor indexed="64"/>
      </patternFill>
    </fill>
    <fill>
      <patternFill patternType="solid">
        <fgColor theme="1"/>
        <bgColor rgb="FF000000"/>
      </patternFill>
    </fill>
    <fill>
      <patternFill patternType="solid">
        <fgColor rgb="FFFFFFFF"/>
        <bgColor indexed="64"/>
      </patternFill>
    </fill>
    <fill>
      <patternFill patternType="solid">
        <fgColor theme="3" tint="0.59996337778862885"/>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bottom/>
      <diagonal/>
    </border>
    <border>
      <left style="thin">
        <color rgb="FF000000"/>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12" fillId="0" borderId="0" applyNumberFormat="0" applyFill="0" applyBorder="0" applyAlignment="0" applyProtection="0"/>
  </cellStyleXfs>
  <cellXfs count="182">
    <xf numFmtId="0" fontId="0" fillId="0" borderId="0" xfId="0"/>
    <xf numFmtId="0" fontId="3" fillId="0" borderId="0" xfId="0" applyFont="1" applyAlignment="1"/>
    <xf numFmtId="0" fontId="3" fillId="0" borderId="0" xfId="0" applyFont="1"/>
    <xf numFmtId="0" fontId="4" fillId="2" borderId="1" xfId="1" applyFont="1" applyBorder="1" applyAlignment="1"/>
    <xf numFmtId="0" fontId="4" fillId="2" borderId="1" xfId="1" applyFont="1" applyBorder="1"/>
    <xf numFmtId="164" fontId="3" fillId="0" borderId="0" xfId="0" applyNumberFormat="1" applyFont="1"/>
    <xf numFmtId="0" fontId="6" fillId="0" borderId="0" xfId="0" applyFont="1" applyAlignment="1"/>
    <xf numFmtId="0" fontId="4" fillId="2" borderId="1" xfId="1" applyFont="1" applyBorder="1" applyAlignment="1">
      <alignment vertical="top" wrapText="1"/>
    </xf>
    <xf numFmtId="0" fontId="4" fillId="2" borderId="1" xfId="1" applyFont="1" applyBorder="1" applyAlignment="1">
      <alignment horizontal="left" vertical="top" wrapText="1"/>
    </xf>
    <xf numFmtId="0" fontId="4" fillId="2" borderId="1" xfId="1" applyFont="1" applyBorder="1" applyAlignment="1">
      <alignment vertical="top"/>
    </xf>
    <xf numFmtId="0" fontId="4" fillId="6" borderId="1" xfId="1" applyFont="1" applyFill="1" applyBorder="1" applyAlignment="1">
      <alignment horizontal="left" vertical="top" wrapText="1"/>
    </xf>
    <xf numFmtId="164" fontId="4" fillId="6" borderId="1" xfId="1" applyNumberFormat="1" applyFont="1" applyFill="1" applyBorder="1"/>
    <xf numFmtId="0" fontId="3" fillId="6" borderId="1" xfId="0" applyFont="1" applyFill="1" applyBorder="1"/>
    <xf numFmtId="0" fontId="4" fillId="6" borderId="1" xfId="0" applyFont="1" applyFill="1" applyBorder="1" applyAlignment="1">
      <alignment vertical="top" wrapText="1"/>
    </xf>
    <xf numFmtId="0" fontId="3" fillId="6" borderId="1" xfId="0" applyFont="1" applyFill="1" applyBorder="1" applyAlignment="1"/>
    <xf numFmtId="0" fontId="5" fillId="6" borderId="1" xfId="0" applyFont="1" applyFill="1" applyBorder="1" applyAlignment="1">
      <alignment vertical="top" wrapText="1"/>
    </xf>
    <xf numFmtId="164" fontId="5" fillId="6" borderId="1" xfId="0" applyNumberFormat="1" applyFont="1" applyFill="1" applyBorder="1" applyAlignment="1">
      <alignment vertical="top"/>
    </xf>
    <xf numFmtId="0" fontId="6" fillId="5" borderId="2" xfId="1" applyFont="1" applyFill="1" applyBorder="1" applyAlignment="1"/>
    <xf numFmtId="0" fontId="6" fillId="5" borderId="2" xfId="1" applyFont="1" applyFill="1" applyBorder="1"/>
    <xf numFmtId="164" fontId="6" fillId="5" borderId="2" xfId="1" applyNumberFormat="1" applyFont="1" applyFill="1" applyBorder="1"/>
    <xf numFmtId="0" fontId="4" fillId="2" borderId="1" xfId="1" applyFont="1" applyFill="1" applyBorder="1" applyAlignment="1">
      <alignment vertical="top"/>
    </xf>
    <xf numFmtId="0" fontId="4" fillId="2" borderId="1" xfId="1" applyFont="1" applyFill="1" applyBorder="1" applyAlignment="1"/>
    <xf numFmtId="0" fontId="4" fillId="2" borderId="1" xfId="1" applyFont="1" applyFill="1" applyBorder="1" applyAlignment="1">
      <alignment vertical="top" wrapText="1"/>
    </xf>
    <xf numFmtId="164" fontId="3" fillId="5" borderId="0" xfId="0" applyNumberFormat="1" applyFont="1" applyFill="1" applyAlignment="1"/>
    <xf numFmtId="164" fontId="3" fillId="5" borderId="0" xfId="0" applyNumberFormat="1" applyFont="1" applyFill="1"/>
    <xf numFmtId="0" fontId="4" fillId="2" borderId="4" xfId="1" applyFont="1" applyFill="1" applyBorder="1" applyAlignment="1">
      <alignment vertical="top"/>
    </xf>
    <xf numFmtId="0" fontId="4" fillId="2" borderId="4" xfId="1" applyFont="1" applyFill="1" applyBorder="1" applyAlignment="1"/>
    <xf numFmtId="0" fontId="4" fillId="2" borderId="4" xfId="1" applyFont="1" applyFill="1" applyBorder="1" applyAlignment="1">
      <alignment vertical="top" wrapText="1"/>
    </xf>
    <xf numFmtId="0" fontId="3" fillId="3" borderId="1" xfId="0" applyFont="1" applyFill="1" applyBorder="1" applyAlignment="1">
      <alignment vertical="top" wrapText="1"/>
    </xf>
    <xf numFmtId="0" fontId="3" fillId="4" borderId="1" xfId="0" applyFont="1" applyFill="1" applyBorder="1" applyAlignment="1">
      <alignment vertical="top" wrapText="1"/>
    </xf>
    <xf numFmtId="164" fontId="3" fillId="3" borderId="1" xfId="0" applyNumberFormat="1" applyFont="1" applyFill="1" applyBorder="1" applyAlignment="1"/>
    <xf numFmtId="164" fontId="3" fillId="4" borderId="1" xfId="0" applyNumberFormat="1" applyFont="1" applyFill="1" applyBorder="1"/>
    <xf numFmtId="0" fontId="8" fillId="3" borderId="1" xfId="0" applyFont="1" applyFill="1" applyBorder="1" applyAlignment="1"/>
    <xf numFmtId="0" fontId="8" fillId="4" borderId="1" xfId="0" applyFont="1" applyFill="1" applyBorder="1"/>
    <xf numFmtId="0" fontId="4" fillId="7" borderId="1" xfId="0" applyFont="1" applyFill="1" applyBorder="1"/>
    <xf numFmtId="0" fontId="4" fillId="7" borderId="1" xfId="0" applyFont="1" applyFill="1" applyBorder="1" applyAlignment="1">
      <alignment vertical="top" wrapText="1"/>
    </xf>
    <xf numFmtId="0" fontId="4" fillId="7" borderId="1" xfId="0" applyFont="1" applyFill="1" applyBorder="1" applyAlignment="1">
      <alignment vertical="top"/>
    </xf>
    <xf numFmtId="0" fontId="3" fillId="5" borderId="1" xfId="0" applyFont="1" applyFill="1" applyBorder="1"/>
    <xf numFmtId="164" fontId="3" fillId="5" borderId="1" xfId="0" applyNumberFormat="1" applyFont="1" applyFill="1" applyBorder="1"/>
    <xf numFmtId="0" fontId="4" fillId="5" borderId="1" xfId="1" applyFont="1" applyFill="1" applyBorder="1" applyAlignment="1">
      <alignment horizontal="left" vertical="top" wrapText="1"/>
    </xf>
    <xf numFmtId="0" fontId="4" fillId="5" borderId="1" xfId="1" applyFont="1" applyFill="1" applyBorder="1"/>
    <xf numFmtId="0" fontId="1" fillId="5" borderId="1" xfId="0" applyFont="1" applyFill="1" applyBorder="1"/>
    <xf numFmtId="0" fontId="0" fillId="5" borderId="1" xfId="0" applyFill="1" applyBorder="1"/>
    <xf numFmtId="0" fontId="1" fillId="0" borderId="2" xfId="0" applyFont="1" applyFill="1" applyBorder="1"/>
    <xf numFmtId="0" fontId="0" fillId="0" borderId="2" xfId="0" applyBorder="1"/>
    <xf numFmtId="0" fontId="0" fillId="0" borderId="0" xfId="0" applyFill="1"/>
    <xf numFmtId="0" fontId="4" fillId="6" borderId="1" xfId="0" applyFont="1" applyFill="1" applyBorder="1"/>
    <xf numFmtId="0" fontId="4" fillId="6" borderId="1" xfId="1" applyFont="1" applyFill="1" applyBorder="1"/>
    <xf numFmtId="0" fontId="1" fillId="6" borderId="1" xfId="0" applyFont="1" applyFill="1" applyBorder="1"/>
    <xf numFmtId="0" fontId="9" fillId="9"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1" xfId="0" applyFont="1" applyFill="1" applyBorder="1"/>
    <xf numFmtId="0" fontId="4" fillId="11" borderId="1" xfId="1" applyFont="1" applyFill="1" applyBorder="1" applyAlignment="1">
      <alignment horizontal="left" vertical="top" wrapText="1"/>
    </xf>
    <xf numFmtId="164" fontId="4" fillId="11" borderId="1" xfId="1" applyNumberFormat="1" applyFont="1" applyFill="1" applyBorder="1"/>
    <xf numFmtId="164" fontId="6" fillId="11" borderId="3" xfId="1" applyNumberFormat="1" applyFont="1" applyFill="1" applyBorder="1"/>
    <xf numFmtId="0" fontId="9" fillId="9" borderId="1" xfId="0" applyFont="1" applyFill="1" applyBorder="1"/>
    <xf numFmtId="0" fontId="6" fillId="5" borderId="1" xfId="1" applyFont="1" applyFill="1" applyBorder="1"/>
    <xf numFmtId="0" fontId="10" fillId="8" borderId="1" xfId="0" applyFont="1" applyFill="1" applyBorder="1"/>
    <xf numFmtId="0" fontId="6" fillId="10" borderId="1" xfId="0" applyFont="1" applyFill="1" applyBorder="1"/>
    <xf numFmtId="0" fontId="6" fillId="11" borderId="1" xfId="1" applyFont="1" applyFill="1" applyBorder="1"/>
    <xf numFmtId="0" fontId="6" fillId="0" borderId="0" xfId="1" applyFont="1" applyFill="1" applyBorder="1" applyAlignment="1"/>
    <xf numFmtId="0" fontId="6" fillId="0" borderId="0" xfId="1" applyFont="1" applyFill="1" applyBorder="1"/>
    <xf numFmtId="0" fontId="10" fillId="0" borderId="0" xfId="0" applyFont="1" applyFill="1" applyBorder="1"/>
    <xf numFmtId="0" fontId="6" fillId="0" borderId="0" xfId="0" applyFont="1" applyFill="1" applyBorder="1"/>
    <xf numFmtId="164" fontId="6" fillId="0" borderId="0" xfId="1" applyNumberFormat="1" applyFont="1" applyFill="1" applyBorder="1"/>
    <xf numFmtId="0" fontId="4" fillId="6" borderId="1" xfId="0" applyFont="1" applyFill="1" applyBorder="1" applyAlignment="1">
      <alignment vertical="top"/>
    </xf>
    <xf numFmtId="0" fontId="4" fillId="0" borderId="1" xfId="0" applyFont="1" applyFill="1" applyBorder="1"/>
    <xf numFmtId="0" fontId="3" fillId="0" borderId="0" xfId="0" applyFont="1" applyAlignment="1">
      <alignment vertical="top"/>
    </xf>
    <xf numFmtId="164" fontId="6" fillId="5" borderId="0" xfId="1" applyNumberFormat="1" applyFont="1" applyFill="1" applyBorder="1"/>
    <xf numFmtId="164" fontId="4" fillId="13" borderId="1" xfId="1" applyNumberFormat="1" applyFont="1" applyFill="1" applyBorder="1"/>
    <xf numFmtId="0" fontId="4" fillId="0" borderId="0" xfId="0" applyFont="1" applyFill="1" applyBorder="1" applyAlignment="1">
      <alignment wrapText="1"/>
    </xf>
    <xf numFmtId="0" fontId="1" fillId="0" borderId="0" xfId="0" applyFont="1" applyFill="1" applyBorder="1"/>
    <xf numFmtId="0" fontId="1" fillId="6" borderId="2" xfId="0" applyFont="1" applyFill="1" applyBorder="1"/>
    <xf numFmtId="0" fontId="0" fillId="0" borderId="0" xfId="0" applyBorder="1"/>
    <xf numFmtId="0" fontId="4" fillId="12" borderId="1" xfId="1" applyFont="1" applyFill="1" applyBorder="1" applyAlignment="1">
      <alignment horizontal="left" vertical="top" wrapText="1"/>
    </xf>
    <xf numFmtId="0" fontId="4" fillId="13" borderId="1" xfId="1" applyFont="1" applyFill="1" applyBorder="1"/>
    <xf numFmtId="0" fontId="9" fillId="14" borderId="1" xfId="0" applyFont="1" applyFill="1" applyBorder="1"/>
    <xf numFmtId="0" fontId="4" fillId="0" borderId="0" xfId="0" applyFont="1" applyFill="1" applyBorder="1"/>
    <xf numFmtId="0" fontId="4" fillId="0" borderId="0" xfId="0" applyFont="1" applyFill="1" applyBorder="1" applyAlignment="1">
      <alignment vertical="top"/>
    </xf>
    <xf numFmtId="0" fontId="3" fillId="0" borderId="0" xfId="0" applyFont="1" applyFill="1"/>
    <xf numFmtId="0" fontId="0" fillId="0" borderId="5" xfId="0" applyBorder="1"/>
    <xf numFmtId="0" fontId="4" fillId="15" borderId="6" xfId="0" applyFont="1" applyFill="1" applyBorder="1" applyAlignment="1">
      <alignment vertical="top"/>
    </xf>
    <xf numFmtId="164" fontId="4" fillId="15" borderId="6" xfId="0" applyNumberFormat="1" applyFont="1" applyFill="1" applyBorder="1" applyAlignment="1">
      <alignment vertical="top"/>
    </xf>
    <xf numFmtId="0" fontId="4" fillId="7" borderId="4" xfId="0" applyFont="1" applyFill="1" applyBorder="1" applyAlignment="1">
      <alignment vertical="top"/>
    </xf>
    <xf numFmtId="0" fontId="11" fillId="0" borderId="0" xfId="0" applyFont="1"/>
    <xf numFmtId="0" fontId="13" fillId="0" borderId="0" xfId="0" applyFont="1"/>
    <xf numFmtId="0" fontId="14" fillId="0" borderId="0" xfId="0" applyFont="1"/>
    <xf numFmtId="0" fontId="15" fillId="0" borderId="0" xfId="0" applyFont="1"/>
    <xf numFmtId="0" fontId="13" fillId="0" borderId="0" xfId="0" applyFont="1" applyAlignment="1">
      <alignment vertical="center"/>
    </xf>
    <xf numFmtId="0" fontId="13" fillId="0" borderId="1" xfId="0" applyFont="1" applyBorder="1"/>
    <xf numFmtId="0" fontId="14" fillId="0" borderId="1" xfId="0" applyFont="1" applyBorder="1"/>
    <xf numFmtId="165" fontId="14" fillId="0" borderId="1" xfId="0" applyNumberFormat="1" applyFont="1" applyBorder="1"/>
    <xf numFmtId="166" fontId="14" fillId="0" borderId="1" xfId="0" applyNumberFormat="1" applyFont="1" applyBorder="1"/>
    <xf numFmtId="10" fontId="14" fillId="0" borderId="1" xfId="0" applyNumberFormat="1" applyFont="1" applyBorder="1"/>
    <xf numFmtId="9" fontId="14" fillId="0" borderId="1" xfId="0" applyNumberFormat="1" applyFont="1" applyBorder="1"/>
    <xf numFmtId="166" fontId="13" fillId="0" borderId="1" xfId="0" applyNumberFormat="1" applyFont="1" applyBorder="1"/>
    <xf numFmtId="166" fontId="14" fillId="0" borderId="0" xfId="0" applyNumberFormat="1" applyFont="1"/>
    <xf numFmtId="166" fontId="13" fillId="0" borderId="0" xfId="0" applyNumberFormat="1" applyFont="1"/>
    <xf numFmtId="0" fontId="17" fillId="0" borderId="0" xfId="0" applyFont="1" applyAlignment="1">
      <alignment vertical="center" wrapText="1"/>
    </xf>
    <xf numFmtId="0" fontId="22" fillId="0" borderId="0" xfId="0" applyFont="1"/>
    <xf numFmtId="0" fontId="13" fillId="17" borderId="1" xfId="0" applyFont="1" applyFill="1" applyBorder="1" applyAlignment="1">
      <alignment vertical="center"/>
    </xf>
    <xf numFmtId="0" fontId="13" fillId="17" borderId="1" xfId="0" applyFont="1" applyFill="1" applyBorder="1" applyAlignment="1">
      <alignment horizontal="center" vertical="center" wrapText="1"/>
    </xf>
    <xf numFmtId="0" fontId="12" fillId="0" borderId="0" xfId="2"/>
    <xf numFmtId="9" fontId="14" fillId="0" borderId="0" xfId="0" applyNumberFormat="1" applyFont="1"/>
    <xf numFmtId="0" fontId="19" fillId="0" borderId="0" xfId="0" applyFont="1" applyAlignment="1">
      <alignment vertical="center" wrapText="1"/>
    </xf>
    <xf numFmtId="9" fontId="13" fillId="0" borderId="0" xfId="0" applyNumberFormat="1" applyFont="1"/>
    <xf numFmtId="6" fontId="14" fillId="0" borderId="1" xfId="0" applyNumberFormat="1" applyFont="1" applyBorder="1"/>
    <xf numFmtId="4" fontId="14" fillId="0" borderId="1" xfId="0" applyNumberFormat="1" applyFont="1" applyBorder="1"/>
    <xf numFmtId="4" fontId="13" fillId="0" borderId="1" xfId="0" applyNumberFormat="1" applyFont="1" applyBorder="1"/>
    <xf numFmtId="0" fontId="13" fillId="17" borderId="1" xfId="0" applyFont="1" applyFill="1" applyBorder="1" applyAlignment="1">
      <alignment horizontal="center" wrapText="1"/>
    </xf>
    <xf numFmtId="0" fontId="13" fillId="17" borderId="4" xfId="0" applyFont="1" applyFill="1" applyBorder="1" applyAlignment="1">
      <alignment horizontal="center" wrapText="1"/>
    </xf>
    <xf numFmtId="0" fontId="14" fillId="0" borderId="1" xfId="0" applyFont="1" applyBorder="1" applyAlignment="1">
      <alignment vertical="center"/>
    </xf>
    <xf numFmtId="0" fontId="17" fillId="0" borderId="1" xfId="0" applyFont="1" applyBorder="1" applyAlignment="1">
      <alignment vertical="center"/>
    </xf>
    <xf numFmtId="166" fontId="14" fillId="0" borderId="4" xfId="0" applyNumberFormat="1" applyFont="1" applyBorder="1"/>
    <xf numFmtId="0" fontId="17" fillId="0" borderId="0" xfId="0" applyFont="1" applyAlignment="1">
      <alignment wrapText="1"/>
    </xf>
    <xf numFmtId="166" fontId="13" fillId="0" borderId="4" xfId="0" applyNumberFormat="1" applyFont="1" applyBorder="1"/>
    <xf numFmtId="9" fontId="16" fillId="0" borderId="1" xfId="0" applyNumberFormat="1" applyFont="1" applyBorder="1" applyAlignment="1">
      <alignment vertical="center"/>
    </xf>
    <xf numFmtId="0" fontId="24" fillId="0" borderId="0" xfId="0" applyFont="1"/>
    <xf numFmtId="0" fontId="25" fillId="0" borderId="0" xfId="0" applyFont="1"/>
    <xf numFmtId="0" fontId="26" fillId="0" borderId="0" xfId="0" applyFont="1" applyAlignment="1">
      <alignment vertical="center"/>
    </xf>
    <xf numFmtId="0" fontId="17" fillId="0" borderId="0" xfId="0" applyFont="1" applyAlignment="1">
      <alignment vertical="center"/>
    </xf>
    <xf numFmtId="0" fontId="1" fillId="12" borderId="0" xfId="0" applyFont="1" applyFill="1" applyAlignment="1">
      <alignment horizontal="center" vertical="top" wrapText="1"/>
    </xf>
    <xf numFmtId="0" fontId="0" fillId="0" borderId="0" xfId="0"/>
    <xf numFmtId="0" fontId="6" fillId="5" borderId="0" xfId="0" applyFont="1" applyFill="1" applyAlignment="1">
      <alignment wrapText="1"/>
    </xf>
    <xf numFmtId="0" fontId="10" fillId="8" borderId="0" xfId="0" applyFont="1" applyFill="1" applyAlignment="1">
      <alignment wrapText="1"/>
    </xf>
    <xf numFmtId="164" fontId="27" fillId="8" borderId="0" xfId="0" applyNumberFormat="1" applyFont="1" applyFill="1"/>
    <xf numFmtId="164" fontId="1" fillId="12" borderId="0" xfId="0" applyNumberFormat="1" applyFont="1" applyFill="1" applyAlignment="1">
      <alignment horizontal="center" vertical="top"/>
    </xf>
    <xf numFmtId="0" fontId="6" fillId="0" borderId="0" xfId="0" applyFont="1" applyAlignment="1">
      <alignment wrapText="1"/>
    </xf>
    <xf numFmtId="0" fontId="3" fillId="0" borderId="0" xfId="0" applyFont="1" applyAlignment="1">
      <alignment wrapText="1"/>
    </xf>
    <xf numFmtId="0" fontId="6" fillId="0" borderId="0" xfId="0" applyFont="1"/>
    <xf numFmtId="164" fontId="3" fillId="0" borderId="0" xfId="0" applyNumberFormat="1" applyFont="1" applyAlignment="1"/>
    <xf numFmtId="0" fontId="5" fillId="6" borderId="1" xfId="0" applyFont="1" applyFill="1" applyBorder="1" applyAlignment="1">
      <alignment wrapText="1"/>
    </xf>
    <xf numFmtId="0" fontId="5" fillId="6" borderId="1" xfId="0" applyFont="1" applyFill="1" applyBorder="1" applyAlignment="1"/>
    <xf numFmtId="164" fontId="5" fillId="6" borderId="1" xfId="0" applyNumberFormat="1" applyFont="1" applyFill="1" applyBorder="1" applyAlignment="1"/>
    <xf numFmtId="0" fontId="6" fillId="3" borderId="1" xfId="0" applyFont="1" applyFill="1" applyBorder="1" applyAlignment="1">
      <alignment horizontal="center"/>
    </xf>
    <xf numFmtId="0" fontId="6" fillId="4" borderId="1" xfId="0" applyFont="1" applyFill="1" applyBorder="1" applyAlignment="1">
      <alignment horizontal="center" wrapText="1"/>
    </xf>
    <xf numFmtId="0" fontId="6" fillId="4" borderId="1" xfId="0" applyFont="1" applyFill="1" applyBorder="1"/>
    <xf numFmtId="0" fontId="3" fillId="3" borderId="1" xfId="0" applyFont="1" applyFill="1" applyBorder="1"/>
    <xf numFmtId="0" fontId="3" fillId="4" borderId="1" xfId="0" applyFont="1" applyFill="1" applyBorder="1"/>
    <xf numFmtId="0" fontId="3" fillId="4" borderId="1" xfId="0" applyFont="1" applyFill="1" applyBorder="1" applyAlignment="1">
      <alignment wrapText="1"/>
    </xf>
    <xf numFmtId="0" fontId="8" fillId="4" borderId="1" xfId="0" applyFont="1" applyFill="1" applyBorder="1" applyAlignment="1">
      <alignment wrapText="1"/>
    </xf>
    <xf numFmtId="164" fontId="3" fillId="3" borderId="1" xfId="0" applyNumberFormat="1" applyFont="1" applyFill="1" applyBorder="1" applyAlignment="1">
      <alignment wrapText="1"/>
    </xf>
    <xf numFmtId="164" fontId="3" fillId="3" borderId="1" xfId="0" applyNumberFormat="1" applyFont="1" applyFill="1" applyBorder="1"/>
    <xf numFmtId="0" fontId="1" fillId="6" borderId="0" xfId="0" applyFont="1" applyFill="1"/>
    <xf numFmtId="0" fontId="4" fillId="6" borderId="0" xfId="1" applyFont="1" applyFill="1" applyBorder="1" applyAlignment="1">
      <alignment vertical="top" wrapText="1"/>
    </xf>
    <xf numFmtId="0" fontId="4" fillId="5" borderId="1" xfId="0" applyFont="1" applyFill="1" applyBorder="1" applyAlignment="1">
      <alignment vertical="top" wrapText="1"/>
    </xf>
    <xf numFmtId="0" fontId="4" fillId="5" borderId="1" xfId="0" applyFont="1" applyFill="1" applyBorder="1"/>
    <xf numFmtId="0" fontId="4" fillId="5" borderId="1" xfId="0" applyFont="1" applyFill="1" applyBorder="1" applyAlignment="1">
      <alignment vertical="top"/>
    </xf>
    <xf numFmtId="0" fontId="1" fillId="6" borderId="1" xfId="0" applyFont="1" applyFill="1" applyBorder="1" applyAlignment="1">
      <alignment wrapText="1"/>
    </xf>
    <xf numFmtId="0" fontId="4" fillId="6" borderId="4" xfId="0" applyFont="1" applyFill="1" applyBorder="1" applyAlignment="1"/>
    <xf numFmtId="164" fontId="4" fillId="6" borderId="4" xfId="0" applyNumberFormat="1" applyFont="1" applyFill="1" applyBorder="1" applyAlignment="1"/>
    <xf numFmtId="0" fontId="13" fillId="0" borderId="0" xfId="0" applyFont="1" applyAlignment="1">
      <alignment vertical="top" wrapText="1"/>
    </xf>
    <xf numFmtId="0" fontId="17" fillId="0" borderId="0" xfId="0" applyFont="1" applyAlignment="1">
      <alignment vertical="top" wrapText="1"/>
    </xf>
    <xf numFmtId="0" fontId="13" fillId="16" borderId="1" xfId="0" applyFont="1" applyFill="1" applyBorder="1" applyAlignment="1">
      <alignment vertical="center"/>
    </xf>
    <xf numFmtId="0" fontId="13" fillId="0" borderId="1" xfId="0" applyFont="1" applyBorder="1" applyAlignment="1">
      <alignment vertical="center"/>
    </xf>
    <xf numFmtId="0" fontId="13" fillId="0" borderId="1" xfId="0" applyFont="1" applyBorder="1" applyAlignment="1">
      <alignment vertical="center"/>
    </xf>
    <xf numFmtId="0" fontId="16" fillId="0" borderId="1" xfId="0" applyFont="1" applyBorder="1" applyAlignment="1">
      <alignment vertical="center"/>
    </xf>
    <xf numFmtId="0" fontId="18" fillId="0" borderId="0" xfId="0" applyFont="1" applyAlignment="1">
      <alignment wrapText="1"/>
    </xf>
    <xf numFmtId="0" fontId="19" fillId="0" borderId="0" xfId="0" applyFont="1" applyAlignment="1">
      <alignment wrapText="1"/>
    </xf>
    <xf numFmtId="0" fontId="20" fillId="0" borderId="1" xfId="2" applyFont="1" applyBorder="1" applyAlignment="1">
      <alignment vertical="center" wrapText="1"/>
    </xf>
    <xf numFmtId="0" fontId="14" fillId="0" borderId="1" xfId="0" applyFont="1" applyBorder="1" applyAlignment="1">
      <alignment vertical="center" wrapText="1"/>
    </xf>
    <xf numFmtId="0" fontId="0" fillId="0" borderId="0" xfId="0" applyAlignment="1"/>
    <xf numFmtId="0" fontId="14" fillId="0" borderId="2" xfId="2" applyFont="1" applyBorder="1" applyAlignment="1">
      <alignment vertical="center" wrapText="1"/>
    </xf>
    <xf numFmtId="0" fontId="14" fillId="0" borderId="9" xfId="0" applyFont="1" applyBorder="1" applyAlignment="1">
      <alignment vertical="center" wrapText="1"/>
    </xf>
    <xf numFmtId="0" fontId="14" fillId="0" borderId="3" xfId="0" applyFont="1" applyBorder="1" applyAlignment="1">
      <alignment vertical="center" wrapText="1"/>
    </xf>
    <xf numFmtId="0" fontId="20" fillId="0" borderId="2" xfId="2" applyFont="1" applyBorder="1" applyAlignment="1">
      <alignment vertical="center" wrapText="1"/>
    </xf>
    <xf numFmtId="0" fontId="14" fillId="0" borderId="2" xfId="0" applyFont="1" applyBorder="1" applyAlignment="1">
      <alignment vertical="center" wrapText="1"/>
    </xf>
    <xf numFmtId="0" fontId="17" fillId="0" borderId="9" xfId="0" applyFont="1" applyBorder="1" applyAlignment="1">
      <alignment vertical="center" wrapText="1"/>
    </xf>
    <xf numFmtId="0" fontId="17" fillId="0" borderId="3" xfId="0" applyFont="1" applyBorder="1" applyAlignment="1">
      <alignment vertical="center" wrapText="1"/>
    </xf>
    <xf numFmtId="0" fontId="13" fillId="0" borderId="0" xfId="0" applyFont="1" applyAlignment="1">
      <alignment vertical="top" wrapText="1"/>
    </xf>
    <xf numFmtId="0" fontId="17" fillId="0" borderId="0" xfId="0" applyFont="1" applyAlignment="1">
      <alignment vertical="top" wrapText="1"/>
    </xf>
    <xf numFmtId="0" fontId="13" fillId="0" borderId="4" xfId="0" applyFont="1" applyBorder="1" applyAlignment="1"/>
    <xf numFmtId="0" fontId="16" fillId="0" borderId="7" xfId="0" applyFont="1" applyBorder="1" applyAlignment="1"/>
    <xf numFmtId="0" fontId="16" fillId="0" borderId="8" xfId="0" applyFont="1" applyBorder="1" applyAlignment="1"/>
    <xf numFmtId="0" fontId="13" fillId="16" borderId="1" xfId="0" applyFont="1" applyFill="1" applyBorder="1" applyAlignment="1">
      <alignment vertical="center"/>
    </xf>
    <xf numFmtId="0" fontId="17" fillId="16" borderId="1" xfId="0" applyFont="1" applyFill="1" applyBorder="1" applyAlignment="1">
      <alignment vertical="center"/>
    </xf>
    <xf numFmtId="0" fontId="13" fillId="16"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3" fontId="13" fillId="16" borderId="1" xfId="0" applyNumberFormat="1" applyFont="1" applyFill="1" applyBorder="1" applyAlignment="1">
      <alignment horizontal="center" vertical="center" wrapText="1"/>
    </xf>
    <xf numFmtId="0" fontId="17" fillId="16" borderId="1" xfId="0" applyFont="1" applyFill="1" applyBorder="1" applyAlignment="1">
      <alignment horizontal="center" vertical="center" wrapText="1"/>
    </xf>
    <xf numFmtId="0" fontId="13" fillId="16" borderId="1" xfId="0" applyFont="1" applyFill="1" applyBorder="1" applyAlignment="1">
      <alignment vertical="center" wrapText="1"/>
    </xf>
    <xf numFmtId="0" fontId="16" fillId="16" borderId="1" xfId="0" applyFont="1" applyFill="1" applyBorder="1" applyAlignment="1">
      <alignment vertical="center" wrapText="1"/>
    </xf>
  </cellXfs>
  <cellStyles count="3">
    <cellStyle name="Accent1" xfId="1" builtinId="29"/>
    <cellStyle name="Hyperlink" xfId="2" builtinId="8"/>
    <cellStyle name="Normal" xfId="0" builtinId="0"/>
  </cellStyles>
  <dxfs count="135">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0"/>
        <name val="Arial"/>
        <scheme val="none"/>
      </font>
      <numFmt numFmtId="164" formatCode="0.0"/>
      <fill>
        <patternFill patternType="solid">
          <fgColor indexed="64"/>
          <bgColor theme="4"/>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0"/>
        <name val="Arial"/>
        <scheme val="none"/>
      </font>
      <numFmt numFmtId="164" formatCode="0.0"/>
      <fill>
        <patternFill patternType="solid">
          <fgColor indexed="64"/>
          <bgColor theme="4"/>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0"/>
        <name val="Arial"/>
        <scheme val="none"/>
      </font>
      <numFmt numFmtId="164" formatCode="0.0"/>
      <fill>
        <patternFill patternType="solid">
          <fgColor indexed="64"/>
          <bgColor theme="4"/>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0"/>
        <name val="Arial"/>
        <scheme val="none"/>
      </font>
      <numFmt numFmtId="164" formatCode="0.0"/>
      <fill>
        <patternFill patternType="solid">
          <fgColor indexed="64"/>
          <bgColor theme="4"/>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0"/>
        <name val="Arial"/>
        <scheme val="none"/>
      </font>
      <numFmt numFmtId="164" formatCode="0.0"/>
      <fill>
        <patternFill patternType="solid">
          <fgColor indexed="64"/>
          <bgColor theme="4"/>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2B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3873500</xdr:colOff>
      <xdr:row>1</xdr:row>
      <xdr:rowOff>12700</xdr:rowOff>
    </xdr:from>
    <xdr:to>
      <xdr:col>5</xdr:col>
      <xdr:colOff>635000</xdr:colOff>
      <xdr:row>5</xdr:row>
      <xdr:rowOff>38100</xdr:rowOff>
    </xdr:to>
    <xdr:pic>
      <xdr:nvPicPr>
        <xdr:cNvPr id="2" name="Picture 2">
          <a:extLst>
            <a:ext uri="{FF2B5EF4-FFF2-40B4-BE49-F238E27FC236}">
              <a16:creationId xmlns="" xmlns:a16="http://schemas.microsoft.com/office/drawing/2014/main" id="{BB6FD71B-837E-0643-B107-F45879A00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4300" y="254000"/>
          <a:ext cx="635000" cy="8382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G12" totalsRowShown="0" headerRowDxfId="116" dataDxfId="115">
  <autoFilter ref="A1:G12"/>
  <tableColumns count="7">
    <tableColumn id="1" name="Column1" dataDxfId="114"/>
    <tableColumn id="2" name="Column2" dataDxfId="113"/>
    <tableColumn id="3" name="Column3" dataDxfId="112"/>
    <tableColumn id="18" name="Column4" dataDxfId="111"/>
    <tableColumn id="4" name="Column7" dataDxfId="110" dataCellStyle="Accent1"/>
    <tableColumn id="20" name="Column5" dataDxfId="109"/>
    <tableColumn id="21" name="Column6" dataDxfId="108"/>
  </tableColumns>
  <tableStyleInfo name="TableStyleLight9" showFirstColumn="0" showLastColumn="0" showRowStripes="1" showColumnStripes="0"/>
</table>
</file>

<file path=xl/tables/table2.xml><?xml version="1.0" encoding="utf-8"?>
<table xmlns="http://schemas.openxmlformats.org/spreadsheetml/2006/main" id="2" name="Table13" displayName="Table13" ref="A1:G12" totalsRowShown="0" headerRowDxfId="89" dataDxfId="88">
  <autoFilter ref="A1:G12"/>
  <tableColumns count="7">
    <tableColumn id="1" name="Column1" dataDxfId="87"/>
    <tableColumn id="2" name="Column2" dataDxfId="86"/>
    <tableColumn id="3" name="Column3" dataDxfId="85"/>
    <tableColumn id="18" name="Column4" dataDxfId="84"/>
    <tableColumn id="4" name="Column7" dataDxfId="83" dataCellStyle="Accent1"/>
    <tableColumn id="20" name="Column5" dataDxfId="82"/>
    <tableColumn id="21" name="Column6" dataDxfId="81"/>
  </tableColumns>
  <tableStyleInfo name="TableStyleLight9" showFirstColumn="0" showLastColumn="0" showRowStripes="1" showColumnStripes="0"/>
</table>
</file>

<file path=xl/tables/table3.xml><?xml version="1.0" encoding="utf-8"?>
<table xmlns="http://schemas.openxmlformats.org/spreadsheetml/2006/main" id="3" name="Table14" displayName="Table14" ref="A1:G12" totalsRowShown="0" headerRowDxfId="62" dataDxfId="61">
  <autoFilter ref="A1:G12"/>
  <tableColumns count="7">
    <tableColumn id="1" name="Column1" dataDxfId="60"/>
    <tableColumn id="2" name="Column2" dataDxfId="59"/>
    <tableColumn id="3" name="Column3" dataDxfId="58"/>
    <tableColumn id="18" name="Column4" dataDxfId="57"/>
    <tableColumn id="4" name="Column7" dataDxfId="56" dataCellStyle="Accent1"/>
    <tableColumn id="20" name="Column5" dataDxfId="55"/>
    <tableColumn id="21" name="Column6" dataDxfId="54"/>
  </tableColumns>
  <tableStyleInfo name="TableStyleLight9" showFirstColumn="0" showLastColumn="0" showRowStripes="1" showColumnStripes="0"/>
</table>
</file>

<file path=xl/tables/table4.xml><?xml version="1.0" encoding="utf-8"?>
<table xmlns="http://schemas.openxmlformats.org/spreadsheetml/2006/main" id="4" name="Table15" displayName="Table15" ref="A1:G12" totalsRowShown="0" headerRowDxfId="35" dataDxfId="34">
  <autoFilter ref="A1:G12"/>
  <tableColumns count="7">
    <tableColumn id="1" name="Column1" dataDxfId="33"/>
    <tableColumn id="2" name="Column2" dataDxfId="32"/>
    <tableColumn id="3" name="Column3" dataDxfId="31"/>
    <tableColumn id="18" name="Column4" dataDxfId="30"/>
    <tableColumn id="4" name="Column7" dataDxfId="29" dataCellStyle="Accent1"/>
    <tableColumn id="20" name="Column5" dataDxfId="28"/>
    <tableColumn id="21" name="Column6" dataDxfId="27"/>
  </tableColumns>
  <tableStyleInfo name="TableStyleLight9" showFirstColumn="0" showLastColumn="0" showRowStripes="1" showColumnStripes="0"/>
</table>
</file>

<file path=xl/tables/table5.xml><?xml version="1.0" encoding="utf-8"?>
<table xmlns="http://schemas.openxmlformats.org/spreadsheetml/2006/main" id="5" name="Table16" displayName="Table16" ref="A1:G12" totalsRowShown="0" headerRowDxfId="8" dataDxfId="7">
  <autoFilter ref="A1:G12"/>
  <tableColumns count="7">
    <tableColumn id="1" name="Column1" dataDxfId="6"/>
    <tableColumn id="2" name="Column2" dataDxfId="5"/>
    <tableColumn id="3" name="Column3" dataDxfId="4"/>
    <tableColumn id="18" name="Column4" dataDxfId="3"/>
    <tableColumn id="4" name="Column7" dataDxfId="2" dataCellStyle="Accent1"/>
    <tableColumn id="20" name="Column5" dataDxfId="1"/>
    <tableColumn id="21" name="Column6"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pplocums.co.uk/locum-payrates.html" TargetMode="External"/><Relationship Id="rId2" Type="http://schemas.openxmlformats.org/officeDocument/2006/relationships/hyperlink" Target="http://www.nhscareers.nhs.uk/working-in-the-nhs/pay-and-benefits/agenda-for-change-pay-rates/" TargetMode="External"/><Relationship Id="rId1" Type="http://schemas.openxmlformats.org/officeDocument/2006/relationships/hyperlink" Target="http://www.nhscareers.nhs.uk/working-in-the-nhs/pay-and-benefits/agenda-for-change-pay-rat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opLeftCell="F47" workbookViewId="0">
      <selection activeCell="F47" sqref="F47"/>
    </sheetView>
  </sheetViews>
  <sheetFormatPr defaultColWidth="8.875" defaultRowHeight="15" x14ac:dyDescent="0.25"/>
  <cols>
    <col min="1" max="1" width="72.5" style="87" customWidth="1"/>
    <col min="2" max="2" width="8.625" style="87" customWidth="1"/>
    <col min="3" max="3" width="9.625" style="87" customWidth="1"/>
    <col min="4" max="4" width="9.875" style="87" customWidth="1"/>
    <col min="5" max="5" width="59.25" style="87" customWidth="1"/>
    <col min="6" max="6" width="19.625" style="87" customWidth="1"/>
    <col min="7" max="256" width="8.875" style="87"/>
    <col min="257" max="257" width="72.5" style="87" customWidth="1"/>
    <col min="258" max="258" width="8.625" style="87" customWidth="1"/>
    <col min="259" max="259" width="9.625" style="87" customWidth="1"/>
    <col min="260" max="260" width="9.875" style="87" customWidth="1"/>
    <col min="261" max="261" width="59.25" style="87" customWidth="1"/>
    <col min="262" max="262" width="19.625" style="87" customWidth="1"/>
    <col min="263" max="512" width="8.875" style="87"/>
    <col min="513" max="513" width="72.5" style="87" customWidth="1"/>
    <col min="514" max="514" width="8.625" style="87" customWidth="1"/>
    <col min="515" max="515" width="9.625" style="87" customWidth="1"/>
    <col min="516" max="516" width="9.875" style="87" customWidth="1"/>
    <col min="517" max="517" width="59.25" style="87" customWidth="1"/>
    <col min="518" max="518" width="19.625" style="87" customWidth="1"/>
    <col min="519" max="768" width="8.875" style="87"/>
    <col min="769" max="769" width="72.5" style="87" customWidth="1"/>
    <col min="770" max="770" width="8.625" style="87" customWidth="1"/>
    <col min="771" max="771" width="9.625" style="87" customWidth="1"/>
    <col min="772" max="772" width="9.875" style="87" customWidth="1"/>
    <col min="773" max="773" width="59.25" style="87" customWidth="1"/>
    <col min="774" max="774" width="19.625" style="87" customWidth="1"/>
    <col min="775" max="1024" width="8.875" style="87"/>
    <col min="1025" max="1025" width="72.5" style="87" customWidth="1"/>
    <col min="1026" max="1026" width="8.625" style="87" customWidth="1"/>
    <col min="1027" max="1027" width="9.625" style="87" customWidth="1"/>
    <col min="1028" max="1028" width="9.875" style="87" customWidth="1"/>
    <col min="1029" max="1029" width="59.25" style="87" customWidth="1"/>
    <col min="1030" max="1030" width="19.625" style="87" customWidth="1"/>
    <col min="1031" max="1280" width="8.875" style="87"/>
    <col min="1281" max="1281" width="72.5" style="87" customWidth="1"/>
    <col min="1282" max="1282" width="8.625" style="87" customWidth="1"/>
    <col min="1283" max="1283" width="9.625" style="87" customWidth="1"/>
    <col min="1284" max="1284" width="9.875" style="87" customWidth="1"/>
    <col min="1285" max="1285" width="59.25" style="87" customWidth="1"/>
    <col min="1286" max="1286" width="19.625" style="87" customWidth="1"/>
    <col min="1287" max="1536" width="8.875" style="87"/>
    <col min="1537" max="1537" width="72.5" style="87" customWidth="1"/>
    <col min="1538" max="1538" width="8.625" style="87" customWidth="1"/>
    <col min="1539" max="1539" width="9.625" style="87" customWidth="1"/>
    <col min="1540" max="1540" width="9.875" style="87" customWidth="1"/>
    <col min="1541" max="1541" width="59.25" style="87" customWidth="1"/>
    <col min="1542" max="1542" width="19.625" style="87" customWidth="1"/>
    <col min="1543" max="1792" width="8.875" style="87"/>
    <col min="1793" max="1793" width="72.5" style="87" customWidth="1"/>
    <col min="1794" max="1794" width="8.625" style="87" customWidth="1"/>
    <col min="1795" max="1795" width="9.625" style="87" customWidth="1"/>
    <col min="1796" max="1796" width="9.875" style="87" customWidth="1"/>
    <col min="1797" max="1797" width="59.25" style="87" customWidth="1"/>
    <col min="1798" max="1798" width="19.625" style="87" customWidth="1"/>
    <col min="1799" max="2048" width="8.875" style="87"/>
    <col min="2049" max="2049" width="72.5" style="87" customWidth="1"/>
    <col min="2050" max="2050" width="8.625" style="87" customWidth="1"/>
    <col min="2051" max="2051" width="9.625" style="87" customWidth="1"/>
    <col min="2052" max="2052" width="9.875" style="87" customWidth="1"/>
    <col min="2053" max="2053" width="59.25" style="87" customWidth="1"/>
    <col min="2054" max="2054" width="19.625" style="87" customWidth="1"/>
    <col min="2055" max="2304" width="8.875" style="87"/>
    <col min="2305" max="2305" width="72.5" style="87" customWidth="1"/>
    <col min="2306" max="2306" width="8.625" style="87" customWidth="1"/>
    <col min="2307" max="2307" width="9.625" style="87" customWidth="1"/>
    <col min="2308" max="2308" width="9.875" style="87" customWidth="1"/>
    <col min="2309" max="2309" width="59.25" style="87" customWidth="1"/>
    <col min="2310" max="2310" width="19.625" style="87" customWidth="1"/>
    <col min="2311" max="2560" width="8.875" style="87"/>
    <col min="2561" max="2561" width="72.5" style="87" customWidth="1"/>
    <col min="2562" max="2562" width="8.625" style="87" customWidth="1"/>
    <col min="2563" max="2563" width="9.625" style="87" customWidth="1"/>
    <col min="2564" max="2564" width="9.875" style="87" customWidth="1"/>
    <col min="2565" max="2565" width="59.25" style="87" customWidth="1"/>
    <col min="2566" max="2566" width="19.625" style="87" customWidth="1"/>
    <col min="2567" max="2816" width="8.875" style="87"/>
    <col min="2817" max="2817" width="72.5" style="87" customWidth="1"/>
    <col min="2818" max="2818" width="8.625" style="87" customWidth="1"/>
    <col min="2819" max="2819" width="9.625" style="87" customWidth="1"/>
    <col min="2820" max="2820" width="9.875" style="87" customWidth="1"/>
    <col min="2821" max="2821" width="59.25" style="87" customWidth="1"/>
    <col min="2822" max="2822" width="19.625" style="87" customWidth="1"/>
    <col min="2823" max="3072" width="8.875" style="87"/>
    <col min="3073" max="3073" width="72.5" style="87" customWidth="1"/>
    <col min="3074" max="3074" width="8.625" style="87" customWidth="1"/>
    <col min="3075" max="3075" width="9.625" style="87" customWidth="1"/>
    <col min="3076" max="3076" width="9.875" style="87" customWidth="1"/>
    <col min="3077" max="3077" width="59.25" style="87" customWidth="1"/>
    <col min="3078" max="3078" width="19.625" style="87" customWidth="1"/>
    <col min="3079" max="3328" width="8.875" style="87"/>
    <col min="3329" max="3329" width="72.5" style="87" customWidth="1"/>
    <col min="3330" max="3330" width="8.625" style="87" customWidth="1"/>
    <col min="3331" max="3331" width="9.625" style="87" customWidth="1"/>
    <col min="3332" max="3332" width="9.875" style="87" customWidth="1"/>
    <col min="3333" max="3333" width="59.25" style="87" customWidth="1"/>
    <col min="3334" max="3334" width="19.625" style="87" customWidth="1"/>
    <col min="3335" max="3584" width="8.875" style="87"/>
    <col min="3585" max="3585" width="72.5" style="87" customWidth="1"/>
    <col min="3586" max="3586" width="8.625" style="87" customWidth="1"/>
    <col min="3587" max="3587" width="9.625" style="87" customWidth="1"/>
    <col min="3588" max="3588" width="9.875" style="87" customWidth="1"/>
    <col min="3589" max="3589" width="59.25" style="87" customWidth="1"/>
    <col min="3590" max="3590" width="19.625" style="87" customWidth="1"/>
    <col min="3591" max="3840" width="8.875" style="87"/>
    <col min="3841" max="3841" width="72.5" style="87" customWidth="1"/>
    <col min="3842" max="3842" width="8.625" style="87" customWidth="1"/>
    <col min="3843" max="3843" width="9.625" style="87" customWidth="1"/>
    <col min="3844" max="3844" width="9.875" style="87" customWidth="1"/>
    <col min="3845" max="3845" width="59.25" style="87" customWidth="1"/>
    <col min="3846" max="3846" width="19.625" style="87" customWidth="1"/>
    <col min="3847" max="4096" width="8.875" style="87"/>
    <col min="4097" max="4097" width="72.5" style="87" customWidth="1"/>
    <col min="4098" max="4098" width="8.625" style="87" customWidth="1"/>
    <col min="4099" max="4099" width="9.625" style="87" customWidth="1"/>
    <col min="4100" max="4100" width="9.875" style="87" customWidth="1"/>
    <col min="4101" max="4101" width="59.25" style="87" customWidth="1"/>
    <col min="4102" max="4102" width="19.625" style="87" customWidth="1"/>
    <col min="4103" max="4352" width="8.875" style="87"/>
    <col min="4353" max="4353" width="72.5" style="87" customWidth="1"/>
    <col min="4354" max="4354" width="8.625" style="87" customWidth="1"/>
    <col min="4355" max="4355" width="9.625" style="87" customWidth="1"/>
    <col min="4356" max="4356" width="9.875" style="87" customWidth="1"/>
    <col min="4357" max="4357" width="59.25" style="87" customWidth="1"/>
    <col min="4358" max="4358" width="19.625" style="87" customWidth="1"/>
    <col min="4359" max="4608" width="8.875" style="87"/>
    <col min="4609" max="4609" width="72.5" style="87" customWidth="1"/>
    <col min="4610" max="4610" width="8.625" style="87" customWidth="1"/>
    <col min="4611" max="4611" width="9.625" style="87" customWidth="1"/>
    <col min="4612" max="4612" width="9.875" style="87" customWidth="1"/>
    <col min="4613" max="4613" width="59.25" style="87" customWidth="1"/>
    <col min="4614" max="4614" width="19.625" style="87" customWidth="1"/>
    <col min="4615" max="4864" width="8.875" style="87"/>
    <col min="4865" max="4865" width="72.5" style="87" customWidth="1"/>
    <col min="4866" max="4866" width="8.625" style="87" customWidth="1"/>
    <col min="4867" max="4867" width="9.625" style="87" customWidth="1"/>
    <col min="4868" max="4868" width="9.875" style="87" customWidth="1"/>
    <col min="4869" max="4869" width="59.25" style="87" customWidth="1"/>
    <col min="4870" max="4870" width="19.625" style="87" customWidth="1"/>
    <col min="4871" max="5120" width="8.875" style="87"/>
    <col min="5121" max="5121" width="72.5" style="87" customWidth="1"/>
    <col min="5122" max="5122" width="8.625" style="87" customWidth="1"/>
    <col min="5123" max="5123" width="9.625" style="87" customWidth="1"/>
    <col min="5124" max="5124" width="9.875" style="87" customWidth="1"/>
    <col min="5125" max="5125" width="59.25" style="87" customWidth="1"/>
    <col min="5126" max="5126" width="19.625" style="87" customWidth="1"/>
    <col min="5127" max="5376" width="8.875" style="87"/>
    <col min="5377" max="5377" width="72.5" style="87" customWidth="1"/>
    <col min="5378" max="5378" width="8.625" style="87" customWidth="1"/>
    <col min="5379" max="5379" width="9.625" style="87" customWidth="1"/>
    <col min="5380" max="5380" width="9.875" style="87" customWidth="1"/>
    <col min="5381" max="5381" width="59.25" style="87" customWidth="1"/>
    <col min="5382" max="5382" width="19.625" style="87" customWidth="1"/>
    <col min="5383" max="5632" width="8.875" style="87"/>
    <col min="5633" max="5633" width="72.5" style="87" customWidth="1"/>
    <col min="5634" max="5634" width="8.625" style="87" customWidth="1"/>
    <col min="5635" max="5635" width="9.625" style="87" customWidth="1"/>
    <col min="5636" max="5636" width="9.875" style="87" customWidth="1"/>
    <col min="5637" max="5637" width="59.25" style="87" customWidth="1"/>
    <col min="5638" max="5638" width="19.625" style="87" customWidth="1"/>
    <col min="5639" max="5888" width="8.875" style="87"/>
    <col min="5889" max="5889" width="72.5" style="87" customWidth="1"/>
    <col min="5890" max="5890" width="8.625" style="87" customWidth="1"/>
    <col min="5891" max="5891" width="9.625" style="87" customWidth="1"/>
    <col min="5892" max="5892" width="9.875" style="87" customWidth="1"/>
    <col min="5893" max="5893" width="59.25" style="87" customWidth="1"/>
    <col min="5894" max="5894" width="19.625" style="87" customWidth="1"/>
    <col min="5895" max="6144" width="8.875" style="87"/>
    <col min="6145" max="6145" width="72.5" style="87" customWidth="1"/>
    <col min="6146" max="6146" width="8.625" style="87" customWidth="1"/>
    <col min="6147" max="6147" width="9.625" style="87" customWidth="1"/>
    <col min="6148" max="6148" width="9.875" style="87" customWidth="1"/>
    <col min="6149" max="6149" width="59.25" style="87" customWidth="1"/>
    <col min="6150" max="6150" width="19.625" style="87" customWidth="1"/>
    <col min="6151" max="6400" width="8.875" style="87"/>
    <col min="6401" max="6401" width="72.5" style="87" customWidth="1"/>
    <col min="6402" max="6402" width="8.625" style="87" customWidth="1"/>
    <col min="6403" max="6403" width="9.625" style="87" customWidth="1"/>
    <col min="6404" max="6404" width="9.875" style="87" customWidth="1"/>
    <col min="6405" max="6405" width="59.25" style="87" customWidth="1"/>
    <col min="6406" max="6406" width="19.625" style="87" customWidth="1"/>
    <col min="6407" max="6656" width="8.875" style="87"/>
    <col min="6657" max="6657" width="72.5" style="87" customWidth="1"/>
    <col min="6658" max="6658" width="8.625" style="87" customWidth="1"/>
    <col min="6659" max="6659" width="9.625" style="87" customWidth="1"/>
    <col min="6660" max="6660" width="9.875" style="87" customWidth="1"/>
    <col min="6661" max="6661" width="59.25" style="87" customWidth="1"/>
    <col min="6662" max="6662" width="19.625" style="87" customWidth="1"/>
    <col min="6663" max="6912" width="8.875" style="87"/>
    <col min="6913" max="6913" width="72.5" style="87" customWidth="1"/>
    <col min="6914" max="6914" width="8.625" style="87" customWidth="1"/>
    <col min="6915" max="6915" width="9.625" style="87" customWidth="1"/>
    <col min="6916" max="6916" width="9.875" style="87" customWidth="1"/>
    <col min="6917" max="6917" width="59.25" style="87" customWidth="1"/>
    <col min="6918" max="6918" width="19.625" style="87" customWidth="1"/>
    <col min="6919" max="7168" width="8.875" style="87"/>
    <col min="7169" max="7169" width="72.5" style="87" customWidth="1"/>
    <col min="7170" max="7170" width="8.625" style="87" customWidth="1"/>
    <col min="7171" max="7171" width="9.625" style="87" customWidth="1"/>
    <col min="7172" max="7172" width="9.875" style="87" customWidth="1"/>
    <col min="7173" max="7173" width="59.25" style="87" customWidth="1"/>
    <col min="7174" max="7174" width="19.625" style="87" customWidth="1"/>
    <col min="7175" max="7424" width="8.875" style="87"/>
    <col min="7425" max="7425" width="72.5" style="87" customWidth="1"/>
    <col min="7426" max="7426" width="8.625" style="87" customWidth="1"/>
    <col min="7427" max="7427" width="9.625" style="87" customWidth="1"/>
    <col min="7428" max="7428" width="9.875" style="87" customWidth="1"/>
    <col min="7429" max="7429" width="59.25" style="87" customWidth="1"/>
    <col min="7430" max="7430" width="19.625" style="87" customWidth="1"/>
    <col min="7431" max="7680" width="8.875" style="87"/>
    <col min="7681" max="7681" width="72.5" style="87" customWidth="1"/>
    <col min="7682" max="7682" width="8.625" style="87" customWidth="1"/>
    <col min="7683" max="7683" width="9.625" style="87" customWidth="1"/>
    <col min="7684" max="7684" width="9.875" style="87" customWidth="1"/>
    <col min="7685" max="7685" width="59.25" style="87" customWidth="1"/>
    <col min="7686" max="7686" width="19.625" style="87" customWidth="1"/>
    <col min="7687" max="7936" width="8.875" style="87"/>
    <col min="7937" max="7937" width="72.5" style="87" customWidth="1"/>
    <col min="7938" max="7938" width="8.625" style="87" customWidth="1"/>
    <col min="7939" max="7939" width="9.625" style="87" customWidth="1"/>
    <col min="7940" max="7940" width="9.875" style="87" customWidth="1"/>
    <col min="7941" max="7941" width="59.25" style="87" customWidth="1"/>
    <col min="7942" max="7942" width="19.625" style="87" customWidth="1"/>
    <col min="7943" max="8192" width="8.875" style="87"/>
    <col min="8193" max="8193" width="72.5" style="87" customWidth="1"/>
    <col min="8194" max="8194" width="8.625" style="87" customWidth="1"/>
    <col min="8195" max="8195" width="9.625" style="87" customWidth="1"/>
    <col min="8196" max="8196" width="9.875" style="87" customWidth="1"/>
    <col min="8197" max="8197" width="59.25" style="87" customWidth="1"/>
    <col min="8198" max="8198" width="19.625" style="87" customWidth="1"/>
    <col min="8199" max="8448" width="8.875" style="87"/>
    <col min="8449" max="8449" width="72.5" style="87" customWidth="1"/>
    <col min="8450" max="8450" width="8.625" style="87" customWidth="1"/>
    <col min="8451" max="8451" width="9.625" style="87" customWidth="1"/>
    <col min="8452" max="8452" width="9.875" style="87" customWidth="1"/>
    <col min="8453" max="8453" width="59.25" style="87" customWidth="1"/>
    <col min="8454" max="8454" width="19.625" style="87" customWidth="1"/>
    <col min="8455" max="8704" width="8.875" style="87"/>
    <col min="8705" max="8705" width="72.5" style="87" customWidth="1"/>
    <col min="8706" max="8706" width="8.625" style="87" customWidth="1"/>
    <col min="8707" max="8707" width="9.625" style="87" customWidth="1"/>
    <col min="8708" max="8708" width="9.875" style="87" customWidth="1"/>
    <col min="8709" max="8709" width="59.25" style="87" customWidth="1"/>
    <col min="8710" max="8710" width="19.625" style="87" customWidth="1"/>
    <col min="8711" max="8960" width="8.875" style="87"/>
    <col min="8961" max="8961" width="72.5" style="87" customWidth="1"/>
    <col min="8962" max="8962" width="8.625" style="87" customWidth="1"/>
    <col min="8963" max="8963" width="9.625" style="87" customWidth="1"/>
    <col min="8964" max="8964" width="9.875" style="87" customWidth="1"/>
    <col min="8965" max="8965" width="59.25" style="87" customWidth="1"/>
    <col min="8966" max="8966" width="19.625" style="87" customWidth="1"/>
    <col min="8967" max="9216" width="8.875" style="87"/>
    <col min="9217" max="9217" width="72.5" style="87" customWidth="1"/>
    <col min="9218" max="9218" width="8.625" style="87" customWidth="1"/>
    <col min="9219" max="9219" width="9.625" style="87" customWidth="1"/>
    <col min="9220" max="9220" width="9.875" style="87" customWidth="1"/>
    <col min="9221" max="9221" width="59.25" style="87" customWidth="1"/>
    <col min="9222" max="9222" width="19.625" style="87" customWidth="1"/>
    <col min="9223" max="9472" width="8.875" style="87"/>
    <col min="9473" max="9473" width="72.5" style="87" customWidth="1"/>
    <col min="9474" max="9474" width="8.625" style="87" customWidth="1"/>
    <col min="9475" max="9475" width="9.625" style="87" customWidth="1"/>
    <col min="9476" max="9476" width="9.875" style="87" customWidth="1"/>
    <col min="9477" max="9477" width="59.25" style="87" customWidth="1"/>
    <col min="9478" max="9478" width="19.625" style="87" customWidth="1"/>
    <col min="9479" max="9728" width="8.875" style="87"/>
    <col min="9729" max="9729" width="72.5" style="87" customWidth="1"/>
    <col min="9730" max="9730" width="8.625" style="87" customWidth="1"/>
    <col min="9731" max="9731" width="9.625" style="87" customWidth="1"/>
    <col min="9732" max="9732" width="9.875" style="87" customWidth="1"/>
    <col min="9733" max="9733" width="59.25" style="87" customWidth="1"/>
    <col min="9734" max="9734" width="19.625" style="87" customWidth="1"/>
    <col min="9735" max="9984" width="8.875" style="87"/>
    <col min="9985" max="9985" width="72.5" style="87" customWidth="1"/>
    <col min="9986" max="9986" width="8.625" style="87" customWidth="1"/>
    <col min="9987" max="9987" width="9.625" style="87" customWidth="1"/>
    <col min="9988" max="9988" width="9.875" style="87" customWidth="1"/>
    <col min="9989" max="9989" width="59.25" style="87" customWidth="1"/>
    <col min="9990" max="9990" width="19.625" style="87" customWidth="1"/>
    <col min="9991" max="10240" width="8.875" style="87"/>
    <col min="10241" max="10241" width="72.5" style="87" customWidth="1"/>
    <col min="10242" max="10242" width="8.625" style="87" customWidth="1"/>
    <col min="10243" max="10243" width="9.625" style="87" customWidth="1"/>
    <col min="10244" max="10244" width="9.875" style="87" customWidth="1"/>
    <col min="10245" max="10245" width="59.25" style="87" customWidth="1"/>
    <col min="10246" max="10246" width="19.625" style="87" customWidth="1"/>
    <col min="10247" max="10496" width="8.875" style="87"/>
    <col min="10497" max="10497" width="72.5" style="87" customWidth="1"/>
    <col min="10498" max="10498" width="8.625" style="87" customWidth="1"/>
    <col min="10499" max="10499" width="9.625" style="87" customWidth="1"/>
    <col min="10500" max="10500" width="9.875" style="87" customWidth="1"/>
    <col min="10501" max="10501" width="59.25" style="87" customWidth="1"/>
    <col min="10502" max="10502" width="19.625" style="87" customWidth="1"/>
    <col min="10503" max="10752" width="8.875" style="87"/>
    <col min="10753" max="10753" width="72.5" style="87" customWidth="1"/>
    <col min="10754" max="10754" width="8.625" style="87" customWidth="1"/>
    <col min="10755" max="10755" width="9.625" style="87" customWidth="1"/>
    <col min="10756" max="10756" width="9.875" style="87" customWidth="1"/>
    <col min="10757" max="10757" width="59.25" style="87" customWidth="1"/>
    <col min="10758" max="10758" width="19.625" style="87" customWidth="1"/>
    <col min="10759" max="11008" width="8.875" style="87"/>
    <col min="11009" max="11009" width="72.5" style="87" customWidth="1"/>
    <col min="11010" max="11010" width="8.625" style="87" customWidth="1"/>
    <col min="11011" max="11011" width="9.625" style="87" customWidth="1"/>
    <col min="11012" max="11012" width="9.875" style="87" customWidth="1"/>
    <col min="11013" max="11013" width="59.25" style="87" customWidth="1"/>
    <col min="11014" max="11014" width="19.625" style="87" customWidth="1"/>
    <col min="11015" max="11264" width="8.875" style="87"/>
    <col min="11265" max="11265" width="72.5" style="87" customWidth="1"/>
    <col min="11266" max="11266" width="8.625" style="87" customWidth="1"/>
    <col min="11267" max="11267" width="9.625" style="87" customWidth="1"/>
    <col min="11268" max="11268" width="9.875" style="87" customWidth="1"/>
    <col min="11269" max="11269" width="59.25" style="87" customWidth="1"/>
    <col min="11270" max="11270" width="19.625" style="87" customWidth="1"/>
    <col min="11271" max="11520" width="8.875" style="87"/>
    <col min="11521" max="11521" width="72.5" style="87" customWidth="1"/>
    <col min="11522" max="11522" width="8.625" style="87" customWidth="1"/>
    <col min="11523" max="11523" width="9.625" style="87" customWidth="1"/>
    <col min="11524" max="11524" width="9.875" style="87" customWidth="1"/>
    <col min="11525" max="11525" width="59.25" style="87" customWidth="1"/>
    <col min="11526" max="11526" width="19.625" style="87" customWidth="1"/>
    <col min="11527" max="11776" width="8.875" style="87"/>
    <col min="11777" max="11777" width="72.5" style="87" customWidth="1"/>
    <col min="11778" max="11778" width="8.625" style="87" customWidth="1"/>
    <col min="11779" max="11779" width="9.625" style="87" customWidth="1"/>
    <col min="11780" max="11780" width="9.875" style="87" customWidth="1"/>
    <col min="11781" max="11781" width="59.25" style="87" customWidth="1"/>
    <col min="11782" max="11782" width="19.625" style="87" customWidth="1"/>
    <col min="11783" max="12032" width="8.875" style="87"/>
    <col min="12033" max="12033" width="72.5" style="87" customWidth="1"/>
    <col min="12034" max="12034" width="8.625" style="87" customWidth="1"/>
    <col min="12035" max="12035" width="9.625" style="87" customWidth="1"/>
    <col min="12036" max="12036" width="9.875" style="87" customWidth="1"/>
    <col min="12037" max="12037" width="59.25" style="87" customWidth="1"/>
    <col min="12038" max="12038" width="19.625" style="87" customWidth="1"/>
    <col min="12039" max="12288" width="8.875" style="87"/>
    <col min="12289" max="12289" width="72.5" style="87" customWidth="1"/>
    <col min="12290" max="12290" width="8.625" style="87" customWidth="1"/>
    <col min="12291" max="12291" width="9.625" style="87" customWidth="1"/>
    <col min="12292" max="12292" width="9.875" style="87" customWidth="1"/>
    <col min="12293" max="12293" width="59.25" style="87" customWidth="1"/>
    <col min="12294" max="12294" width="19.625" style="87" customWidth="1"/>
    <col min="12295" max="12544" width="8.875" style="87"/>
    <col min="12545" max="12545" width="72.5" style="87" customWidth="1"/>
    <col min="12546" max="12546" width="8.625" style="87" customWidth="1"/>
    <col min="12547" max="12547" width="9.625" style="87" customWidth="1"/>
    <col min="12548" max="12548" width="9.875" style="87" customWidth="1"/>
    <col min="12549" max="12549" width="59.25" style="87" customWidth="1"/>
    <col min="12550" max="12550" width="19.625" style="87" customWidth="1"/>
    <col min="12551" max="12800" width="8.875" style="87"/>
    <col min="12801" max="12801" width="72.5" style="87" customWidth="1"/>
    <col min="12802" max="12802" width="8.625" style="87" customWidth="1"/>
    <col min="12803" max="12803" width="9.625" style="87" customWidth="1"/>
    <col min="12804" max="12804" width="9.875" style="87" customWidth="1"/>
    <col min="12805" max="12805" width="59.25" style="87" customWidth="1"/>
    <col min="12806" max="12806" width="19.625" style="87" customWidth="1"/>
    <col min="12807" max="13056" width="8.875" style="87"/>
    <col min="13057" max="13057" width="72.5" style="87" customWidth="1"/>
    <col min="13058" max="13058" width="8.625" style="87" customWidth="1"/>
    <col min="13059" max="13059" width="9.625" style="87" customWidth="1"/>
    <col min="13060" max="13060" width="9.875" style="87" customWidth="1"/>
    <col min="13061" max="13061" width="59.25" style="87" customWidth="1"/>
    <col min="13062" max="13062" width="19.625" style="87" customWidth="1"/>
    <col min="13063" max="13312" width="8.875" style="87"/>
    <col min="13313" max="13313" width="72.5" style="87" customWidth="1"/>
    <col min="13314" max="13314" width="8.625" style="87" customWidth="1"/>
    <col min="13315" max="13315" width="9.625" style="87" customWidth="1"/>
    <col min="13316" max="13316" width="9.875" style="87" customWidth="1"/>
    <col min="13317" max="13317" width="59.25" style="87" customWidth="1"/>
    <col min="13318" max="13318" width="19.625" style="87" customWidth="1"/>
    <col min="13319" max="13568" width="8.875" style="87"/>
    <col min="13569" max="13569" width="72.5" style="87" customWidth="1"/>
    <col min="13570" max="13570" width="8.625" style="87" customWidth="1"/>
    <col min="13571" max="13571" width="9.625" style="87" customWidth="1"/>
    <col min="13572" max="13572" width="9.875" style="87" customWidth="1"/>
    <col min="13573" max="13573" width="59.25" style="87" customWidth="1"/>
    <col min="13574" max="13574" width="19.625" style="87" customWidth="1"/>
    <col min="13575" max="13824" width="8.875" style="87"/>
    <col min="13825" max="13825" width="72.5" style="87" customWidth="1"/>
    <col min="13826" max="13826" width="8.625" style="87" customWidth="1"/>
    <col min="13827" max="13827" width="9.625" style="87" customWidth="1"/>
    <col min="13828" max="13828" width="9.875" style="87" customWidth="1"/>
    <col min="13829" max="13829" width="59.25" style="87" customWidth="1"/>
    <col min="13830" max="13830" width="19.625" style="87" customWidth="1"/>
    <col min="13831" max="14080" width="8.875" style="87"/>
    <col min="14081" max="14081" width="72.5" style="87" customWidth="1"/>
    <col min="14082" max="14082" width="8.625" style="87" customWidth="1"/>
    <col min="14083" max="14083" width="9.625" style="87" customWidth="1"/>
    <col min="14084" max="14084" width="9.875" style="87" customWidth="1"/>
    <col min="14085" max="14085" width="59.25" style="87" customWidth="1"/>
    <col min="14086" max="14086" width="19.625" style="87" customWidth="1"/>
    <col min="14087" max="14336" width="8.875" style="87"/>
    <col min="14337" max="14337" width="72.5" style="87" customWidth="1"/>
    <col min="14338" max="14338" width="8.625" style="87" customWidth="1"/>
    <col min="14339" max="14339" width="9.625" style="87" customWidth="1"/>
    <col min="14340" max="14340" width="9.875" style="87" customWidth="1"/>
    <col min="14341" max="14341" width="59.25" style="87" customWidth="1"/>
    <col min="14342" max="14342" width="19.625" style="87" customWidth="1"/>
    <col min="14343" max="14592" width="8.875" style="87"/>
    <col min="14593" max="14593" width="72.5" style="87" customWidth="1"/>
    <col min="14594" max="14594" width="8.625" style="87" customWidth="1"/>
    <col min="14595" max="14595" width="9.625" style="87" customWidth="1"/>
    <col min="14596" max="14596" width="9.875" style="87" customWidth="1"/>
    <col min="14597" max="14597" width="59.25" style="87" customWidth="1"/>
    <col min="14598" max="14598" width="19.625" style="87" customWidth="1"/>
    <col min="14599" max="14848" width="8.875" style="87"/>
    <col min="14849" max="14849" width="72.5" style="87" customWidth="1"/>
    <col min="14850" max="14850" width="8.625" style="87" customWidth="1"/>
    <col min="14851" max="14851" width="9.625" style="87" customWidth="1"/>
    <col min="14852" max="14852" width="9.875" style="87" customWidth="1"/>
    <col min="14853" max="14853" width="59.25" style="87" customWidth="1"/>
    <col min="14854" max="14854" width="19.625" style="87" customWidth="1"/>
    <col min="14855" max="15104" width="8.875" style="87"/>
    <col min="15105" max="15105" width="72.5" style="87" customWidth="1"/>
    <col min="15106" max="15106" width="8.625" style="87" customWidth="1"/>
    <col min="15107" max="15107" width="9.625" style="87" customWidth="1"/>
    <col min="15108" max="15108" width="9.875" style="87" customWidth="1"/>
    <col min="15109" max="15109" width="59.25" style="87" customWidth="1"/>
    <col min="15110" max="15110" width="19.625" style="87" customWidth="1"/>
    <col min="15111" max="15360" width="8.875" style="87"/>
    <col min="15361" max="15361" width="72.5" style="87" customWidth="1"/>
    <col min="15362" max="15362" width="8.625" style="87" customWidth="1"/>
    <col min="15363" max="15363" width="9.625" style="87" customWidth="1"/>
    <col min="15364" max="15364" width="9.875" style="87" customWidth="1"/>
    <col min="15365" max="15365" width="59.25" style="87" customWidth="1"/>
    <col min="15366" max="15366" width="19.625" style="87" customWidth="1"/>
    <col min="15367" max="15616" width="8.875" style="87"/>
    <col min="15617" max="15617" width="72.5" style="87" customWidth="1"/>
    <col min="15618" max="15618" width="8.625" style="87" customWidth="1"/>
    <col min="15619" max="15619" width="9.625" style="87" customWidth="1"/>
    <col min="15620" max="15620" width="9.875" style="87" customWidth="1"/>
    <col min="15621" max="15621" width="59.25" style="87" customWidth="1"/>
    <col min="15622" max="15622" width="19.625" style="87" customWidth="1"/>
    <col min="15623" max="15872" width="8.875" style="87"/>
    <col min="15873" max="15873" width="72.5" style="87" customWidth="1"/>
    <col min="15874" max="15874" width="8.625" style="87" customWidth="1"/>
    <col min="15875" max="15875" width="9.625" style="87" customWidth="1"/>
    <col min="15876" max="15876" width="9.875" style="87" customWidth="1"/>
    <col min="15877" max="15877" width="59.25" style="87" customWidth="1"/>
    <col min="15878" max="15878" width="19.625" style="87" customWidth="1"/>
    <col min="15879" max="16128" width="8.875" style="87"/>
    <col min="16129" max="16129" width="72.5" style="87" customWidth="1"/>
    <col min="16130" max="16130" width="8.625" style="87" customWidth="1"/>
    <col min="16131" max="16131" width="9.625" style="87" customWidth="1"/>
    <col min="16132" max="16132" width="9.875" style="87" customWidth="1"/>
    <col min="16133" max="16133" width="59.25" style="87" customWidth="1"/>
    <col min="16134" max="16134" width="19.625" style="87" customWidth="1"/>
    <col min="16135" max="16384" width="8.875" style="87"/>
  </cols>
  <sheetData>
    <row r="1" spans="1:8" ht="19.350000000000001" customHeight="1" x14ac:dyDescent="0.25">
      <c r="A1" s="85"/>
      <c r="B1" s="86"/>
      <c r="C1" s="86"/>
      <c r="D1" s="86"/>
      <c r="E1" s="86"/>
    </row>
    <row r="2" spans="1:8" ht="67.349999999999994" customHeight="1" x14ac:dyDescent="0.25">
      <c r="A2" s="88" t="s">
        <v>0</v>
      </c>
      <c r="B2" s="86"/>
      <c r="C2" s="86"/>
      <c r="D2" s="86"/>
      <c r="E2" s="86"/>
    </row>
    <row r="3" spans="1:8" ht="13.35" customHeight="1" x14ac:dyDescent="0.25">
      <c r="A3" s="85"/>
      <c r="B3" s="86"/>
      <c r="C3" s="86"/>
      <c r="D3" s="86"/>
      <c r="E3" s="86"/>
    </row>
    <row r="4" spans="1:8" ht="68.099999999999994" customHeight="1" x14ac:dyDescent="0.25">
      <c r="A4" s="169" t="s">
        <v>1</v>
      </c>
      <c r="B4" s="170"/>
      <c r="C4" s="170"/>
      <c r="D4" s="170"/>
      <c r="E4" s="170"/>
    </row>
    <row r="5" spans="1:8" ht="4.5" customHeight="1" x14ac:dyDescent="0.25">
      <c r="A5" s="151"/>
      <c r="B5" s="152"/>
      <c r="C5" s="152"/>
      <c r="D5" s="152"/>
      <c r="E5" s="152"/>
    </row>
    <row r="6" spans="1:8" ht="3.75" customHeight="1" x14ac:dyDescent="0.25">
      <c r="A6" s="85"/>
      <c r="B6" s="86"/>
      <c r="C6" s="86"/>
      <c r="D6" s="86"/>
      <c r="E6" s="86"/>
    </row>
    <row r="7" spans="1:8" x14ac:dyDescent="0.25">
      <c r="A7" s="89" t="s">
        <v>2</v>
      </c>
      <c r="B7" s="171"/>
      <c r="C7" s="172"/>
      <c r="D7" s="172"/>
      <c r="E7" s="173"/>
    </row>
    <row r="8" spans="1:8" x14ac:dyDescent="0.25">
      <c r="A8" s="86"/>
      <c r="B8" s="86"/>
      <c r="C8" s="86"/>
      <c r="D8" s="86"/>
      <c r="E8" s="86"/>
    </row>
    <row r="9" spans="1:8" ht="18.75" customHeight="1" x14ac:dyDescent="0.25">
      <c r="A9" s="174" t="s">
        <v>3</v>
      </c>
      <c r="B9" s="176" t="s">
        <v>4</v>
      </c>
      <c r="C9" s="178" t="s">
        <v>5</v>
      </c>
      <c r="D9" s="178" t="s">
        <v>6</v>
      </c>
      <c r="E9" s="180" t="s">
        <v>7</v>
      </c>
      <c r="F9" s="157"/>
    </row>
    <row r="10" spans="1:8" ht="16.350000000000001" customHeight="1" x14ac:dyDescent="0.25">
      <c r="A10" s="175"/>
      <c r="B10" s="177"/>
      <c r="C10" s="179"/>
      <c r="D10" s="179"/>
      <c r="E10" s="181"/>
      <c r="F10" s="158"/>
    </row>
    <row r="11" spans="1:8" x14ac:dyDescent="0.25">
      <c r="A11" s="90" t="s">
        <v>8</v>
      </c>
      <c r="B11" s="91"/>
      <c r="C11" s="92"/>
      <c r="D11" s="92"/>
      <c r="E11" s="159" t="s">
        <v>9</v>
      </c>
    </row>
    <row r="12" spans="1:8" x14ac:dyDescent="0.25">
      <c r="A12" s="90" t="s">
        <v>10</v>
      </c>
      <c r="B12" s="93">
        <v>0.13800000000000001</v>
      </c>
      <c r="C12" s="92">
        <f>C11*B12</f>
        <v>0</v>
      </c>
      <c r="D12" s="92">
        <f>D11*B12</f>
        <v>0</v>
      </c>
      <c r="E12" s="160"/>
    </row>
    <row r="13" spans="1:8" x14ac:dyDescent="0.25">
      <c r="A13" s="90" t="s">
        <v>11</v>
      </c>
      <c r="B13" s="93">
        <v>0.14380000000000001</v>
      </c>
      <c r="C13" s="92">
        <f>C11*B13</f>
        <v>0</v>
      </c>
      <c r="D13" s="92">
        <f>D11*B13</f>
        <v>0</v>
      </c>
      <c r="E13" s="160"/>
    </row>
    <row r="14" spans="1:8" x14ac:dyDescent="0.25">
      <c r="A14" s="90" t="s">
        <v>12</v>
      </c>
      <c r="B14" s="90"/>
      <c r="C14" s="92">
        <f>C11+C12+C13</f>
        <v>0</v>
      </c>
      <c r="D14" s="92">
        <f>D11+D12+D13</f>
        <v>0</v>
      </c>
      <c r="E14" s="160"/>
    </row>
    <row r="15" spans="1:8" ht="15.75" x14ac:dyDescent="0.25">
      <c r="A15" s="90" t="s">
        <v>13</v>
      </c>
      <c r="B15" s="94">
        <v>0.15</v>
      </c>
      <c r="C15" s="92">
        <f>C14*B15</f>
        <v>0</v>
      </c>
      <c r="D15" s="92">
        <f>D14*B15</f>
        <v>0</v>
      </c>
      <c r="E15" s="160"/>
      <c r="F15" s="157"/>
      <c r="G15" s="161"/>
      <c r="H15" s="161"/>
    </row>
    <row r="16" spans="1:8" x14ac:dyDescent="0.25">
      <c r="A16" s="89" t="s">
        <v>14</v>
      </c>
      <c r="B16" s="89"/>
      <c r="C16" s="92">
        <f>C14+C15</f>
        <v>0</v>
      </c>
      <c r="D16" s="92">
        <f>D14+D15</f>
        <v>0</v>
      </c>
      <c r="E16" s="160"/>
    </row>
    <row r="17" spans="1:6" x14ac:dyDescent="0.25">
      <c r="A17" s="89" t="s">
        <v>15</v>
      </c>
      <c r="B17" s="93"/>
      <c r="C17" s="92"/>
      <c r="D17" s="95"/>
      <c r="E17" s="160"/>
    </row>
    <row r="18" spans="1:6" x14ac:dyDescent="0.25">
      <c r="A18" s="89" t="s">
        <v>16</v>
      </c>
      <c r="B18" s="90"/>
      <c r="C18" s="95">
        <f>C16</f>
        <v>0</v>
      </c>
      <c r="D18" s="95">
        <f>D16</f>
        <v>0</v>
      </c>
      <c r="E18" s="160"/>
    </row>
    <row r="19" spans="1:6" x14ac:dyDescent="0.25">
      <c r="A19" s="85"/>
      <c r="B19" s="86"/>
      <c r="C19" s="96"/>
      <c r="D19" s="97"/>
      <c r="E19" s="98"/>
    </row>
    <row r="20" spans="1:6" ht="14.45" customHeight="1" x14ac:dyDescent="0.25">
      <c r="A20" s="85"/>
      <c r="B20" s="86"/>
      <c r="C20" s="86"/>
      <c r="D20" s="86"/>
      <c r="E20" s="99"/>
    </row>
    <row r="21" spans="1:6" ht="38.450000000000003" customHeight="1" x14ac:dyDescent="0.25">
      <c r="A21" s="100" t="s">
        <v>17</v>
      </c>
      <c r="B21" s="101" t="s">
        <v>4</v>
      </c>
      <c r="C21" s="101" t="s">
        <v>5</v>
      </c>
      <c r="D21" s="101" t="s">
        <v>6</v>
      </c>
      <c r="E21" s="153" t="s">
        <v>7</v>
      </c>
    </row>
    <row r="22" spans="1:6" x14ac:dyDescent="0.25">
      <c r="A22" s="89" t="s">
        <v>18</v>
      </c>
      <c r="B22" s="90"/>
      <c r="C22" s="90"/>
      <c r="D22" s="90"/>
      <c r="E22" s="162" t="s">
        <v>19</v>
      </c>
    </row>
    <row r="23" spans="1:6" x14ac:dyDescent="0.25">
      <c r="A23" s="90" t="s">
        <v>20</v>
      </c>
      <c r="B23" s="90"/>
      <c r="C23" s="92"/>
      <c r="D23" s="90"/>
      <c r="E23" s="163"/>
    </row>
    <row r="24" spans="1:6" x14ac:dyDescent="0.25">
      <c r="A24" s="90" t="s">
        <v>10</v>
      </c>
      <c r="B24" s="93">
        <v>0.13800000000000001</v>
      </c>
      <c r="C24" s="92">
        <f>C23*B24</f>
        <v>0</v>
      </c>
      <c r="D24" s="92">
        <f>D23*B24</f>
        <v>0</v>
      </c>
      <c r="E24" s="163"/>
    </row>
    <row r="25" spans="1:6" x14ac:dyDescent="0.25">
      <c r="A25" s="90" t="s">
        <v>11</v>
      </c>
      <c r="B25" s="93">
        <v>0.14380000000000001</v>
      </c>
      <c r="C25" s="92">
        <f>C23*B25</f>
        <v>0</v>
      </c>
      <c r="D25" s="92">
        <f>D23*B25</f>
        <v>0</v>
      </c>
      <c r="E25" s="163"/>
    </row>
    <row r="26" spans="1:6" x14ac:dyDescent="0.25">
      <c r="A26" s="90" t="s">
        <v>21</v>
      </c>
      <c r="B26" s="94"/>
      <c r="C26" s="92"/>
      <c r="D26" s="92"/>
      <c r="E26" s="163"/>
    </row>
    <row r="27" spans="1:6" x14ac:dyDescent="0.25">
      <c r="A27" s="89" t="s">
        <v>22</v>
      </c>
      <c r="B27" s="89"/>
      <c r="C27" s="95">
        <f>C23+C24+C25</f>
        <v>0</v>
      </c>
      <c r="D27" s="95">
        <f>D23+D24+D25</f>
        <v>0</v>
      </c>
      <c r="E27" s="163"/>
    </row>
    <row r="28" spans="1:6" ht="15.75" x14ac:dyDescent="0.25">
      <c r="A28" s="89" t="s">
        <v>23</v>
      </c>
      <c r="B28" s="89"/>
      <c r="C28" s="90"/>
      <c r="D28" s="90"/>
      <c r="E28" s="163"/>
      <c r="F28" s="102"/>
    </row>
    <row r="29" spans="1:6" ht="15.75" x14ac:dyDescent="0.25">
      <c r="A29" s="90" t="s">
        <v>24</v>
      </c>
      <c r="B29" s="93">
        <v>3.3300000000000003E-2</v>
      </c>
      <c r="C29" s="92">
        <f>C27*B29</f>
        <v>0</v>
      </c>
      <c r="D29" s="92">
        <f>D27*B29</f>
        <v>0</v>
      </c>
      <c r="E29" s="163"/>
      <c r="F29" s="102"/>
    </row>
    <row r="30" spans="1:6" x14ac:dyDescent="0.25">
      <c r="A30" s="90" t="s">
        <v>25</v>
      </c>
      <c r="B30" s="93">
        <v>8.3299999999999999E-2</v>
      </c>
      <c r="C30" s="92">
        <f>C27*B30</f>
        <v>0</v>
      </c>
      <c r="D30" s="92">
        <f>D27*B30</f>
        <v>0</v>
      </c>
      <c r="E30" s="163"/>
    </row>
    <row r="31" spans="1:6" x14ac:dyDescent="0.25">
      <c r="A31" s="90" t="s">
        <v>26</v>
      </c>
      <c r="B31" s="93">
        <v>0.1666</v>
      </c>
      <c r="C31" s="92">
        <f>C27*B31</f>
        <v>0</v>
      </c>
      <c r="D31" s="92">
        <f>D27*B31</f>
        <v>0</v>
      </c>
      <c r="E31" s="163"/>
    </row>
    <row r="32" spans="1:6" x14ac:dyDescent="0.25">
      <c r="A32" s="90" t="s">
        <v>27</v>
      </c>
      <c r="B32" s="94">
        <v>0.25</v>
      </c>
      <c r="C32" s="92">
        <f>C27*B32</f>
        <v>0</v>
      </c>
      <c r="D32" s="92">
        <f>D27*B32</f>
        <v>0</v>
      </c>
      <c r="E32" s="163"/>
    </row>
    <row r="33" spans="1:5" x14ac:dyDescent="0.25">
      <c r="A33" s="90" t="s">
        <v>28</v>
      </c>
      <c r="B33" s="94"/>
      <c r="C33" s="92">
        <f>C29+C30+C31+C32</f>
        <v>0</v>
      </c>
      <c r="D33" s="92">
        <f>D29+D30+D31+D32</f>
        <v>0</v>
      </c>
      <c r="E33" s="163"/>
    </row>
    <row r="34" spans="1:5" x14ac:dyDescent="0.25">
      <c r="A34" s="89" t="s">
        <v>29</v>
      </c>
      <c r="B34" s="94"/>
      <c r="C34" s="95">
        <f>C27+C33</f>
        <v>0</v>
      </c>
      <c r="D34" s="95">
        <f>D27+D33</f>
        <v>0</v>
      </c>
      <c r="E34" s="164"/>
    </row>
    <row r="35" spans="1:5" x14ac:dyDescent="0.25">
      <c r="A35" s="85"/>
      <c r="B35" s="103"/>
      <c r="C35" s="96"/>
      <c r="D35" s="97"/>
      <c r="E35" s="104"/>
    </row>
    <row r="36" spans="1:5" x14ac:dyDescent="0.25">
      <c r="A36" s="86"/>
      <c r="B36" s="105"/>
      <c r="C36" s="86"/>
      <c r="D36" s="97"/>
      <c r="E36" s="99"/>
    </row>
    <row r="37" spans="1:5" ht="32.450000000000003" customHeight="1" x14ac:dyDescent="0.25">
      <c r="A37" s="153" t="s">
        <v>30</v>
      </c>
      <c r="B37" s="101" t="s">
        <v>4</v>
      </c>
      <c r="C37" s="101" t="s">
        <v>5</v>
      </c>
      <c r="D37" s="101" t="s">
        <v>6</v>
      </c>
      <c r="E37" s="153" t="s">
        <v>7</v>
      </c>
    </row>
    <row r="38" spans="1:5" ht="14.25" customHeight="1" x14ac:dyDescent="0.25">
      <c r="A38" s="90" t="s">
        <v>31</v>
      </c>
      <c r="B38" s="106"/>
      <c r="C38" s="107"/>
      <c r="D38" s="107"/>
      <c r="E38" s="165" t="s">
        <v>32</v>
      </c>
    </row>
    <row r="39" spans="1:5" ht="14.45" customHeight="1" x14ac:dyDescent="0.25">
      <c r="A39" s="90" t="s">
        <v>10</v>
      </c>
      <c r="B39" s="93">
        <v>0.13800000000000001</v>
      </c>
      <c r="C39" s="107">
        <f>C38*B39</f>
        <v>0</v>
      </c>
      <c r="D39" s="107">
        <f>D38*B39</f>
        <v>0</v>
      </c>
      <c r="E39" s="163"/>
    </row>
    <row r="40" spans="1:5" x14ac:dyDescent="0.25">
      <c r="A40" s="90" t="s">
        <v>11</v>
      </c>
      <c r="B40" s="93">
        <v>0.14380000000000001</v>
      </c>
      <c r="C40" s="107">
        <f>C38*B40</f>
        <v>0</v>
      </c>
      <c r="D40" s="107">
        <f>D38*B40</f>
        <v>0</v>
      </c>
      <c r="E40" s="163"/>
    </row>
    <row r="41" spans="1:5" x14ac:dyDescent="0.25">
      <c r="A41" s="89" t="s">
        <v>33</v>
      </c>
      <c r="B41" s="94"/>
      <c r="C41" s="107">
        <f>C38+C39+C40</f>
        <v>0</v>
      </c>
      <c r="D41" s="107">
        <f>D38+D39+D40</f>
        <v>0</v>
      </c>
      <c r="E41" s="163"/>
    </row>
    <row r="42" spans="1:5" x14ac:dyDescent="0.25">
      <c r="A42" s="90" t="s">
        <v>34</v>
      </c>
      <c r="B42" s="94"/>
      <c r="C42" s="107"/>
      <c r="D42" s="107"/>
      <c r="E42" s="163"/>
    </row>
    <row r="43" spans="1:5" x14ac:dyDescent="0.25">
      <c r="A43" s="90" t="s">
        <v>35</v>
      </c>
      <c r="B43" s="93">
        <v>0.15</v>
      </c>
      <c r="C43" s="107"/>
      <c r="D43" s="107"/>
      <c r="E43" s="163"/>
    </row>
    <row r="44" spans="1:5" x14ac:dyDescent="0.25">
      <c r="A44" s="89" t="s">
        <v>36</v>
      </c>
      <c r="B44" s="93"/>
      <c r="C44" s="108"/>
      <c r="D44" s="108"/>
      <c r="E44" s="163"/>
    </row>
    <row r="45" spans="1:5" x14ac:dyDescent="0.25">
      <c r="A45" s="89" t="s">
        <v>37</v>
      </c>
      <c r="B45" s="90"/>
      <c r="C45" s="90"/>
      <c r="D45" s="90"/>
      <c r="E45" s="163"/>
    </row>
    <row r="46" spans="1:5" x14ac:dyDescent="0.25">
      <c r="A46" s="90" t="s">
        <v>38</v>
      </c>
      <c r="B46" s="90"/>
      <c r="C46" s="90"/>
      <c r="D46" s="90"/>
      <c r="E46" s="163"/>
    </row>
    <row r="47" spans="1:5" x14ac:dyDescent="0.25">
      <c r="A47" s="89" t="s">
        <v>39</v>
      </c>
      <c r="B47" s="90"/>
      <c r="C47" s="90"/>
      <c r="D47" s="95"/>
      <c r="E47" s="164"/>
    </row>
    <row r="48" spans="1:5" x14ac:dyDescent="0.25">
      <c r="A48" s="86"/>
      <c r="B48" s="86"/>
      <c r="C48" s="86"/>
      <c r="D48" s="97"/>
      <c r="E48" s="99"/>
    </row>
    <row r="49" spans="1:5" ht="37.35" customHeight="1" x14ac:dyDescent="0.25">
      <c r="A49" s="153" t="s">
        <v>40</v>
      </c>
      <c r="B49" s="101" t="s">
        <v>4</v>
      </c>
      <c r="C49" s="101" t="s">
        <v>5</v>
      </c>
      <c r="D49" s="101" t="s">
        <v>6</v>
      </c>
      <c r="E49" s="153" t="s">
        <v>7</v>
      </c>
    </row>
    <row r="50" spans="1:5" x14ac:dyDescent="0.25">
      <c r="A50" s="90" t="s">
        <v>41</v>
      </c>
      <c r="B50" s="91">
        <v>0</v>
      </c>
      <c r="C50" s="90"/>
      <c r="D50" s="90"/>
      <c r="E50" s="166" t="s">
        <v>42</v>
      </c>
    </row>
    <row r="51" spans="1:5" x14ac:dyDescent="0.25">
      <c r="A51" s="90" t="s">
        <v>43</v>
      </c>
      <c r="B51" s="94">
        <v>0.125</v>
      </c>
      <c r="C51" s="90"/>
      <c r="D51" s="92"/>
      <c r="E51" s="167"/>
    </row>
    <row r="52" spans="1:5" x14ac:dyDescent="0.25">
      <c r="A52" s="90" t="s">
        <v>44</v>
      </c>
      <c r="B52" s="90"/>
      <c r="C52" s="90"/>
      <c r="D52" s="92"/>
      <c r="E52" s="167"/>
    </row>
    <row r="53" spans="1:5" x14ac:dyDescent="0.25">
      <c r="A53" s="90" t="s">
        <v>45</v>
      </c>
      <c r="B53" s="90"/>
      <c r="C53" s="90"/>
      <c r="D53" s="92"/>
      <c r="E53" s="167"/>
    </row>
    <row r="54" spans="1:5" x14ac:dyDescent="0.25">
      <c r="A54" s="90" t="s">
        <v>46</v>
      </c>
      <c r="B54" s="106">
        <v>0</v>
      </c>
      <c r="C54" s="90"/>
      <c r="D54" s="92"/>
      <c r="E54" s="167"/>
    </row>
    <row r="55" spans="1:5" x14ac:dyDescent="0.25">
      <c r="A55" s="90" t="s">
        <v>47</v>
      </c>
      <c r="B55" s="106">
        <v>0</v>
      </c>
      <c r="C55" s="90"/>
      <c r="D55" s="92"/>
      <c r="E55" s="167"/>
    </row>
    <row r="56" spans="1:5" x14ac:dyDescent="0.25">
      <c r="A56" s="90" t="s">
        <v>48</v>
      </c>
      <c r="B56" s="90"/>
      <c r="C56" s="90"/>
      <c r="D56" s="92"/>
      <c r="E56" s="167"/>
    </row>
    <row r="57" spans="1:5" x14ac:dyDescent="0.25">
      <c r="A57" s="90" t="s">
        <v>49</v>
      </c>
      <c r="B57" s="90"/>
      <c r="C57" s="90"/>
      <c r="D57" s="92"/>
      <c r="E57" s="167"/>
    </row>
    <row r="58" spans="1:5" x14ac:dyDescent="0.25">
      <c r="A58" s="90" t="s">
        <v>50</v>
      </c>
      <c r="B58" s="90"/>
      <c r="C58" s="90"/>
      <c r="D58" s="92"/>
      <c r="E58" s="167"/>
    </row>
    <row r="59" spans="1:5" x14ac:dyDescent="0.25">
      <c r="A59" s="90" t="s">
        <v>51</v>
      </c>
      <c r="B59" s="90"/>
      <c r="C59" s="90"/>
      <c r="D59" s="92"/>
      <c r="E59" s="167"/>
    </row>
    <row r="60" spans="1:5" x14ac:dyDescent="0.25">
      <c r="A60" s="89" t="s">
        <v>52</v>
      </c>
      <c r="B60" s="90"/>
      <c r="C60" s="90"/>
      <c r="D60" s="95"/>
      <c r="E60" s="168"/>
    </row>
    <row r="61" spans="1:5" x14ac:dyDescent="0.25">
      <c r="A61" s="85"/>
      <c r="B61" s="86"/>
      <c r="C61" s="86"/>
      <c r="D61" s="97"/>
      <c r="E61" s="99"/>
    </row>
    <row r="62" spans="1:5" ht="30" x14ac:dyDescent="0.25">
      <c r="A62" s="153" t="s">
        <v>53</v>
      </c>
      <c r="B62" s="109" t="s">
        <v>4</v>
      </c>
      <c r="C62" s="109" t="s">
        <v>5</v>
      </c>
      <c r="D62" s="110" t="s">
        <v>6</v>
      </c>
      <c r="E62" s="88"/>
    </row>
    <row r="63" spans="1:5" ht="23.45" customHeight="1" x14ac:dyDescent="0.25">
      <c r="A63" s="111" t="s">
        <v>54</v>
      </c>
      <c r="B63" s="112"/>
      <c r="C63" s="92">
        <f>C18</f>
        <v>0</v>
      </c>
      <c r="D63" s="113">
        <f>D18</f>
        <v>0</v>
      </c>
      <c r="E63" s="114"/>
    </row>
    <row r="64" spans="1:5" ht="21" customHeight="1" x14ac:dyDescent="0.25">
      <c r="A64" s="111" t="s">
        <v>55</v>
      </c>
      <c r="B64" s="112"/>
      <c r="C64" s="92">
        <f>C34</f>
        <v>0</v>
      </c>
      <c r="D64" s="113">
        <f>D34</f>
        <v>0</v>
      </c>
      <c r="E64" s="114"/>
    </row>
    <row r="65" spans="1:5" ht="20.45" customHeight="1" x14ac:dyDescent="0.25">
      <c r="A65" s="111" t="s">
        <v>30</v>
      </c>
      <c r="B65" s="112"/>
      <c r="C65" s="92">
        <f>C47</f>
        <v>0</v>
      </c>
      <c r="D65" s="113">
        <f>D47</f>
        <v>0</v>
      </c>
      <c r="E65" s="114"/>
    </row>
    <row r="66" spans="1:5" ht="21.75" customHeight="1" x14ac:dyDescent="0.25">
      <c r="A66" s="111" t="s">
        <v>40</v>
      </c>
      <c r="B66" s="112"/>
      <c r="C66" s="92">
        <f>C60</f>
        <v>0</v>
      </c>
      <c r="D66" s="113">
        <f>D60</f>
        <v>0</v>
      </c>
      <c r="E66" s="114"/>
    </row>
    <row r="67" spans="1:5" ht="23.45" customHeight="1" x14ac:dyDescent="0.25">
      <c r="A67" s="154" t="s">
        <v>56</v>
      </c>
      <c r="B67" s="112"/>
      <c r="C67" s="95">
        <f>C63+C64+C65+C66</f>
        <v>0</v>
      </c>
      <c r="D67" s="115">
        <f>D63+D64+D65+D66</f>
        <v>0</v>
      </c>
      <c r="E67" s="114"/>
    </row>
    <row r="68" spans="1:5" ht="25.35" customHeight="1" x14ac:dyDescent="0.25">
      <c r="A68" s="154" t="s">
        <v>57</v>
      </c>
      <c r="B68" s="116">
        <v>0.08</v>
      </c>
      <c r="C68" s="95">
        <f>C67*0.08</f>
        <v>0</v>
      </c>
      <c r="D68" s="115">
        <f>D67*0.08</f>
        <v>0</v>
      </c>
      <c r="E68" s="114"/>
    </row>
    <row r="69" spans="1:5" ht="24.75" customHeight="1" x14ac:dyDescent="0.25">
      <c r="A69" s="155" t="s">
        <v>58</v>
      </c>
      <c r="B69" s="156"/>
      <c r="C69" s="95">
        <f>C67+C68</f>
        <v>0</v>
      </c>
      <c r="D69" s="115">
        <f>D67+D68</f>
        <v>0</v>
      </c>
      <c r="E69" s="114"/>
    </row>
    <row r="70" spans="1:5" ht="3.75" customHeight="1" x14ac:dyDescent="0.25">
      <c r="A70" s="86"/>
      <c r="B70" s="103"/>
      <c r="C70" s="86"/>
      <c r="D70" s="96"/>
      <c r="E70" s="99"/>
    </row>
    <row r="71" spans="1:5" ht="4.5" customHeight="1" x14ac:dyDescent="0.25">
      <c r="A71" s="86"/>
      <c r="B71" s="86"/>
      <c r="C71" s="86"/>
      <c r="D71" s="86"/>
      <c r="E71" s="99"/>
    </row>
    <row r="72" spans="1:5" x14ac:dyDescent="0.25">
      <c r="A72" s="85" t="s">
        <v>59</v>
      </c>
      <c r="B72" s="86"/>
      <c r="C72" s="86"/>
      <c r="D72" s="86"/>
      <c r="E72" s="99"/>
    </row>
    <row r="73" spans="1:5" x14ac:dyDescent="0.25">
      <c r="A73" s="117"/>
      <c r="E73" s="118"/>
    </row>
    <row r="80" spans="1:5" x14ac:dyDescent="0.25">
      <c r="E80" s="119"/>
    </row>
    <row r="81" spans="5:5" x14ac:dyDescent="0.25">
      <c r="E81" s="120"/>
    </row>
    <row r="82" spans="5:5" x14ac:dyDescent="0.25">
      <c r="E82" s="120"/>
    </row>
    <row r="83" spans="5:5" x14ac:dyDescent="0.25">
      <c r="E83" s="120"/>
    </row>
    <row r="84" spans="5:5" x14ac:dyDescent="0.25">
      <c r="E84" s="120"/>
    </row>
    <row r="85" spans="5:5" x14ac:dyDescent="0.25">
      <c r="E85" s="120"/>
    </row>
    <row r="86" spans="5:5" x14ac:dyDescent="0.25">
      <c r="E86" s="120"/>
    </row>
    <row r="87" spans="5:5" x14ac:dyDescent="0.25">
      <c r="E87" s="120"/>
    </row>
    <row r="88" spans="5:5" x14ac:dyDescent="0.25">
      <c r="E88" s="120"/>
    </row>
    <row r="89" spans="5:5" x14ac:dyDescent="0.25">
      <c r="E89" s="120"/>
    </row>
    <row r="90" spans="5:5" x14ac:dyDescent="0.25">
      <c r="E90" s="120"/>
    </row>
    <row r="91" spans="5:5" x14ac:dyDescent="0.25">
      <c r="E91" s="120"/>
    </row>
  </sheetData>
  <mergeCells count="14">
    <mergeCell ref="A4:E4"/>
    <mergeCell ref="B7:E7"/>
    <mergeCell ref="A9:A10"/>
    <mergeCell ref="B9:B10"/>
    <mergeCell ref="C9:C10"/>
    <mergeCell ref="D9:D10"/>
    <mergeCell ref="E9:E10"/>
    <mergeCell ref="A69:B69"/>
    <mergeCell ref="F9:F10"/>
    <mergeCell ref="E11:E18"/>
    <mergeCell ref="F15:H15"/>
    <mergeCell ref="E22:E34"/>
    <mergeCell ref="E38:E47"/>
    <mergeCell ref="E50:E60"/>
  </mergeCells>
  <hyperlinks>
    <hyperlink ref="E11" r:id="rId1" display="http://www.nhscareers.nhs.uk/working-in-the-nhs/pay-and-benefits/agenda-for-change-pay-rates/"/>
    <hyperlink ref="E38" r:id="rId2" display="http://www.nhscareers.nhs.uk/working-in-the-nhs/pay-and-benefits/agenda-for-change-pay-rates/ "/>
    <hyperlink ref="E22" r:id="rId3" display="http://www.mpplocums.co.uk/locum-payrates.html_x000a_"/>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D3" zoomScale="75" zoomScaleNormal="75" workbookViewId="0">
      <selection activeCell="D7" sqref="D7"/>
    </sheetView>
  </sheetViews>
  <sheetFormatPr defaultColWidth="10.875" defaultRowHeight="12.75" x14ac:dyDescent="0.2"/>
  <cols>
    <col min="1" max="1" width="31" style="1" customWidth="1"/>
    <col min="2" max="2" width="10" style="2" customWidth="1"/>
    <col min="3" max="3" width="11.75" style="2" customWidth="1"/>
    <col min="4" max="4" width="28.625" style="2" bestFit="1" customWidth="1"/>
    <col min="5" max="5" width="21.75" style="2" customWidth="1"/>
    <col min="6" max="6" width="30.25" style="2" customWidth="1"/>
    <col min="7" max="7" width="18.875" style="2" customWidth="1"/>
    <col min="8" max="8" width="10.875" style="2"/>
    <col min="9" max="9" width="30.25" style="2" customWidth="1"/>
    <col min="10" max="16384" width="10.875" style="2"/>
  </cols>
  <sheetData>
    <row r="1" spans="1:11" s="45" customFormat="1" ht="15.75" x14ac:dyDescent="0.25">
      <c r="A1" s="45" t="s">
        <v>60</v>
      </c>
      <c r="B1" s="45" t="s">
        <v>61</v>
      </c>
      <c r="C1" s="45" t="s">
        <v>62</v>
      </c>
      <c r="D1" s="45" t="s">
        <v>63</v>
      </c>
      <c r="E1" s="45" t="s">
        <v>64</v>
      </c>
      <c r="F1" s="45" t="s">
        <v>65</v>
      </c>
      <c r="G1" s="79" t="s">
        <v>66</v>
      </c>
    </row>
    <row r="2" spans="1:11" customFormat="1" ht="15.75" x14ac:dyDescent="0.25">
      <c r="A2" s="122"/>
      <c r="B2" s="122"/>
      <c r="C2" s="122"/>
      <c r="D2" s="122"/>
      <c r="E2" s="122"/>
      <c r="F2" s="122"/>
      <c r="G2" s="2"/>
      <c r="H2" s="122"/>
      <c r="I2" s="34" t="s">
        <v>67</v>
      </c>
      <c r="J2" s="122"/>
      <c r="K2" s="80"/>
    </row>
    <row r="3" spans="1:11" ht="69.95" customHeight="1" x14ac:dyDescent="0.2">
      <c r="A3" s="9" t="s">
        <v>68</v>
      </c>
      <c r="B3" s="8" t="s">
        <v>69</v>
      </c>
      <c r="C3" s="8" t="s">
        <v>70</v>
      </c>
      <c r="D3" s="10" t="s">
        <v>71</v>
      </c>
      <c r="E3" s="10" t="s">
        <v>72</v>
      </c>
      <c r="F3" s="13" t="s">
        <v>73</v>
      </c>
      <c r="I3" s="35" t="s">
        <v>74</v>
      </c>
      <c r="J3" s="83"/>
      <c r="K3" s="81"/>
    </row>
    <row r="4" spans="1:11" x14ac:dyDescent="0.2">
      <c r="A4" s="3" t="s">
        <v>75</v>
      </c>
      <c r="B4" s="4">
        <v>500</v>
      </c>
      <c r="C4" s="4">
        <v>2</v>
      </c>
      <c r="D4" s="11">
        <f>SUM(Table1[[#This Row],[Column2]]/30)/Table1[[#This Row],[Column3]]</f>
        <v>8.3333333333333339</v>
      </c>
      <c r="E4" s="69"/>
      <c r="F4" s="12"/>
      <c r="G4" s="2" t="s">
        <v>76</v>
      </c>
      <c r="I4" s="34" t="s">
        <v>77</v>
      </c>
      <c r="J4" s="83"/>
      <c r="K4" s="82"/>
    </row>
    <row r="5" spans="1:11" x14ac:dyDescent="0.2">
      <c r="A5" s="3" t="s">
        <v>78</v>
      </c>
      <c r="B5" s="4"/>
      <c r="C5" s="4"/>
      <c r="D5" s="11" t="e">
        <f>SUM(Table1[[#This Row],[Column2]]/30)/Table1[[#This Row],[Column3]]</f>
        <v>#DIV/0!</v>
      </c>
      <c r="E5" s="69"/>
      <c r="F5" s="12"/>
    </row>
    <row r="6" spans="1:11" x14ac:dyDescent="0.2">
      <c r="A6" s="3" t="s">
        <v>79</v>
      </c>
      <c r="B6" s="4"/>
      <c r="C6" s="4"/>
      <c r="D6" s="11" t="e">
        <f>SUM(Table1[[#This Row],[Column2]]/30)/Table1[[#This Row],[Column3]]</f>
        <v>#DIV/0!</v>
      </c>
      <c r="E6" s="69"/>
      <c r="F6" s="12"/>
    </row>
    <row r="7" spans="1:11" x14ac:dyDescent="0.2">
      <c r="A7" s="3" t="s">
        <v>80</v>
      </c>
      <c r="B7" s="4"/>
      <c r="C7" s="4"/>
      <c r="D7" s="11" t="e">
        <f>SUM(Table1[[#This Row],[Column2]]/30)/Table1[[#This Row],[Column3]]+Table1[[#This Row],[Column7]]</f>
        <v>#DIV/0!</v>
      </c>
      <c r="E7" s="11">
        <v>10</v>
      </c>
      <c r="F7" s="12"/>
    </row>
    <row r="8" spans="1:11" x14ac:dyDescent="0.2">
      <c r="A8" s="3" t="s">
        <v>81</v>
      </c>
      <c r="B8" s="4"/>
      <c r="C8" s="4"/>
      <c r="D8" s="11" t="e">
        <f>SUM(Table1[[#This Row],[Column2]]/30)/Table1[[#This Row],[Column3]]</f>
        <v>#DIV/0!</v>
      </c>
      <c r="E8" s="69"/>
      <c r="F8" s="12"/>
    </row>
    <row r="9" spans="1:11" x14ac:dyDescent="0.2">
      <c r="A9" s="3" t="s">
        <v>82</v>
      </c>
      <c r="B9" s="4"/>
      <c r="C9" s="4"/>
      <c r="D9" s="11" t="e">
        <f>SUM(Table1[[#This Row],[Column2]]/30)/Table1[[#This Row],[Column3]]</f>
        <v>#DIV/0!</v>
      </c>
      <c r="E9" s="69"/>
      <c r="F9" s="12"/>
    </row>
    <row r="10" spans="1:11" ht="25.5" x14ac:dyDescent="0.2">
      <c r="A10" s="7" t="s">
        <v>83</v>
      </c>
      <c r="B10" s="4"/>
      <c r="C10" s="4"/>
      <c r="D10" s="11" t="e">
        <f>SUM(Table1[[#This Row],[Column2]]/30)/Table1[[#This Row],[Column3]]+Table1[[#This Row],[Column7]]</f>
        <v>#DIV/0!</v>
      </c>
      <c r="E10" s="11">
        <v>10</v>
      </c>
      <c r="F10" s="12"/>
      <c r="I10" s="35" t="s">
        <v>84</v>
      </c>
      <c r="J10" s="37">
        <f>SUM(J3/2)</f>
        <v>0</v>
      </c>
    </row>
    <row r="11" spans="1:11" ht="38.1" customHeight="1" x14ac:dyDescent="0.2">
      <c r="A11" s="17" t="s">
        <v>56</v>
      </c>
      <c r="B11" s="18">
        <f>SUM(B4:B10)</f>
        <v>500</v>
      </c>
      <c r="C11" s="18">
        <f>SUM(C4:C10)</f>
        <v>2</v>
      </c>
      <c r="D11" s="19" t="e">
        <f>SUM(D4:D10)+Table1[[#This Row],[Column7]]</f>
        <v>#DIV/0!</v>
      </c>
      <c r="E11" s="68">
        <f>SUM(E7+E10)</f>
        <v>20</v>
      </c>
      <c r="F11" s="12"/>
      <c r="I11" s="36" t="s">
        <v>85</v>
      </c>
      <c r="J11" s="38">
        <f>SUM(J4/12.56)</f>
        <v>0</v>
      </c>
    </row>
    <row r="12" spans="1:11" ht="77.099999999999994" customHeight="1" x14ac:dyDescent="0.2">
      <c r="A12" s="14"/>
      <c r="B12" s="12"/>
      <c r="C12" s="15" t="s">
        <v>86</v>
      </c>
      <c r="D12" s="16" t="e">
        <f>SUM(D11/C11)</f>
        <v>#DIV/0!</v>
      </c>
      <c r="E12" s="16"/>
      <c r="F12" s="12"/>
      <c r="G12" s="67" t="s">
        <v>87</v>
      </c>
    </row>
    <row r="14" spans="1:11" x14ac:dyDescent="0.2">
      <c r="A14" s="6" t="s">
        <v>88</v>
      </c>
      <c r="D14" s="129" t="s">
        <v>89</v>
      </c>
    </row>
    <row r="15" spans="1:11" ht="114.75" x14ac:dyDescent="0.2">
      <c r="A15" s="127" t="s">
        <v>90</v>
      </c>
      <c r="D15" s="128"/>
      <c r="E15" s="127" t="s">
        <v>91</v>
      </c>
    </row>
    <row r="16" spans="1:11" ht="38.25" x14ac:dyDescent="0.2">
      <c r="A16" s="127" t="s">
        <v>92</v>
      </c>
      <c r="D16" s="128"/>
      <c r="E16" s="131" t="s">
        <v>93</v>
      </c>
      <c r="F16" s="134" t="s">
        <v>94</v>
      </c>
      <c r="G16" s="134" t="s">
        <v>95</v>
      </c>
      <c r="H16" s="135" t="s">
        <v>96</v>
      </c>
      <c r="I16" s="136" t="s">
        <v>97</v>
      </c>
    </row>
    <row r="17" spans="1:9" ht="51" x14ac:dyDescent="0.2">
      <c r="B17" s="32" t="s">
        <v>98</v>
      </c>
      <c r="C17" s="33" t="s">
        <v>99</v>
      </c>
      <c r="E17" s="132" t="s">
        <v>100</v>
      </c>
      <c r="F17" s="137" t="s">
        <v>101</v>
      </c>
      <c r="G17" s="137"/>
      <c r="H17" s="138">
        <f>SUM(B6+B9)</f>
        <v>0</v>
      </c>
      <c r="I17" s="139" t="s">
        <v>102</v>
      </c>
    </row>
    <row r="18" spans="1:9" ht="63.75" x14ac:dyDescent="0.2">
      <c r="A18" s="25" t="s">
        <v>68</v>
      </c>
      <c r="B18" s="28" t="s">
        <v>103</v>
      </c>
      <c r="C18" s="29" t="s">
        <v>104</v>
      </c>
      <c r="E18" s="132" t="s">
        <v>105</v>
      </c>
      <c r="F18" s="137" t="s">
        <v>106</v>
      </c>
      <c r="G18" s="137"/>
      <c r="H18" s="140" t="s">
        <v>107</v>
      </c>
      <c r="I18" s="139" t="s">
        <v>108</v>
      </c>
    </row>
    <row r="19" spans="1:9" ht="38.25" x14ac:dyDescent="0.2">
      <c r="A19" s="26" t="s">
        <v>75</v>
      </c>
      <c r="B19" s="30">
        <f>SUM(B4/15)/C4</f>
        <v>16.666666666666668</v>
      </c>
      <c r="C19" s="31">
        <f>SUM(B4/60)/C4</f>
        <v>4.166666666666667</v>
      </c>
      <c r="D19" s="5"/>
      <c r="E19" s="133" t="s">
        <v>109</v>
      </c>
      <c r="F19" s="141" t="s">
        <v>110</v>
      </c>
      <c r="G19" s="142"/>
      <c r="H19" s="138">
        <f>B5</f>
        <v>0</v>
      </c>
      <c r="I19" s="139" t="s">
        <v>111</v>
      </c>
    </row>
    <row r="20" spans="1:9" ht="51" x14ac:dyDescent="0.2">
      <c r="A20" s="26" t="s">
        <v>78</v>
      </c>
      <c r="B20" s="30" t="e">
        <f t="shared" ref="B20:B25" si="0">SUM(B5/15)/C5</f>
        <v>#DIV/0!</v>
      </c>
      <c r="C20" s="31" t="e">
        <f t="shared" ref="C20:C24" si="1">SUM(B5/60)/C5</f>
        <v>#DIV/0!</v>
      </c>
      <c r="D20" s="5"/>
      <c r="E20" s="133" t="s">
        <v>112</v>
      </c>
      <c r="F20" s="141" t="s">
        <v>113</v>
      </c>
      <c r="G20" s="142"/>
      <c r="H20" s="138">
        <f>SUM(B4+B10)</f>
        <v>500</v>
      </c>
      <c r="I20" s="138" t="s">
        <v>114</v>
      </c>
    </row>
    <row r="21" spans="1:9" x14ac:dyDescent="0.2">
      <c r="A21" s="26" t="s">
        <v>115</v>
      </c>
      <c r="B21" s="30" t="e">
        <f t="shared" si="0"/>
        <v>#DIV/0!</v>
      </c>
      <c r="C21" s="31" t="e">
        <f t="shared" si="1"/>
        <v>#DIV/0!</v>
      </c>
      <c r="D21" s="5"/>
      <c r="E21" s="5"/>
      <c r="F21" s="5"/>
      <c r="G21" s="5"/>
    </row>
    <row r="22" spans="1:9" x14ac:dyDescent="0.2">
      <c r="A22" s="26" t="s">
        <v>80</v>
      </c>
      <c r="B22" s="30" t="e">
        <f t="shared" si="0"/>
        <v>#DIV/0!</v>
      </c>
      <c r="C22" s="31" t="e">
        <f>SUM(B7/60)+F18/C7</f>
        <v>#VALUE!</v>
      </c>
      <c r="D22" s="5"/>
      <c r="E22" s="130" t="s">
        <v>116</v>
      </c>
      <c r="F22" s="5"/>
      <c r="G22" s="5"/>
    </row>
    <row r="23" spans="1:9" x14ac:dyDescent="0.2">
      <c r="A23" s="26" t="s">
        <v>81</v>
      </c>
      <c r="B23" s="30" t="e">
        <f t="shared" si="0"/>
        <v>#DIV/0!</v>
      </c>
      <c r="C23" s="31" t="e">
        <f t="shared" si="1"/>
        <v>#DIV/0!</v>
      </c>
      <c r="D23" s="5"/>
      <c r="E23" s="5" t="s">
        <v>117</v>
      </c>
      <c r="F23" s="5"/>
      <c r="G23" s="5"/>
    </row>
    <row r="24" spans="1:9" x14ac:dyDescent="0.2">
      <c r="A24" s="26" t="s">
        <v>118</v>
      </c>
      <c r="B24" s="30" t="e">
        <f t="shared" si="0"/>
        <v>#DIV/0!</v>
      </c>
      <c r="C24" s="31" t="e">
        <f t="shared" si="1"/>
        <v>#DIV/0!</v>
      </c>
      <c r="D24" s="5"/>
      <c r="E24" s="5" t="s">
        <v>119</v>
      </c>
      <c r="F24" s="5"/>
      <c r="G24" s="5"/>
    </row>
    <row r="25" spans="1:9" ht="25.5" x14ac:dyDescent="0.2">
      <c r="A25" s="27" t="s">
        <v>120</v>
      </c>
      <c r="B25" s="30" t="e">
        <f t="shared" si="0"/>
        <v>#DIV/0!</v>
      </c>
      <c r="C25" s="31" t="e">
        <f>SUM(B10/60)+E10/C10</f>
        <v>#DIV/0!</v>
      </c>
      <c r="D25" s="5"/>
      <c r="E25" s="5"/>
      <c r="F25" s="5"/>
      <c r="G25" s="5"/>
    </row>
    <row r="26" spans="1:9" ht="25.5" x14ac:dyDescent="0.2">
      <c r="A26" s="123" t="s">
        <v>121</v>
      </c>
      <c r="B26" s="23" t="e">
        <f>SUM(B19:B25)+E11</f>
        <v>#DIV/0!</v>
      </c>
      <c r="C26" s="24" t="e">
        <f>SUM(C20:C25)+E11</f>
        <v>#DIV/0!</v>
      </c>
    </row>
  </sheetData>
  <dataConsolidate/>
  <phoneticPr fontId="2" type="noConversion"/>
  <conditionalFormatting sqref="F4:F6">
    <cfRule type="expression" dxfId="134" priority="19">
      <formula>$D$4&gt;80</formula>
    </cfRule>
    <cfRule type="expression" dxfId="133" priority="20">
      <formula>$D$4&lt;10</formula>
    </cfRule>
    <cfRule type="colorScale" priority="21">
      <colorScale>
        <cfvo type="formula" val="$D$4&lt;10"/>
        <cfvo type="formula" val="$D$4&gt;80"/>
        <color theme="9" tint="0.59999389629810485"/>
        <color rgb="FFFF0000"/>
      </colorScale>
    </cfRule>
  </conditionalFormatting>
  <conditionalFormatting sqref="F5">
    <cfRule type="expression" dxfId="132" priority="17">
      <formula>$D$5&gt;80</formula>
    </cfRule>
    <cfRule type="expression" dxfId="131" priority="18">
      <formula>$D$5&lt;10</formula>
    </cfRule>
  </conditionalFormatting>
  <conditionalFormatting sqref="F6">
    <cfRule type="expression" dxfId="130" priority="15">
      <formula>$D$6&gt;80</formula>
    </cfRule>
    <cfRule type="expression" dxfId="129" priority="16">
      <formula>$D$6&lt;10</formula>
    </cfRule>
  </conditionalFormatting>
  <conditionalFormatting sqref="F7">
    <cfRule type="expression" dxfId="128" priority="11">
      <formula>$D$7&gt;80</formula>
    </cfRule>
    <cfRule type="expression" dxfId="127" priority="12">
      <formula>$D$7&lt;10</formula>
    </cfRule>
  </conditionalFormatting>
  <conditionalFormatting sqref="F8">
    <cfRule type="expression" dxfId="126" priority="9">
      <formula>$D$8&gt;80</formula>
    </cfRule>
    <cfRule type="expression" dxfId="125" priority="10">
      <formula>$D$8&lt;10</formula>
    </cfRule>
  </conditionalFormatting>
  <conditionalFormatting sqref="F9">
    <cfRule type="expression" dxfId="124" priority="7">
      <formula>$D$9&gt;80</formula>
    </cfRule>
    <cfRule type="expression" dxfId="123" priority="8">
      <formula>$D$9&lt;10</formula>
    </cfRule>
  </conditionalFormatting>
  <conditionalFormatting sqref="F10">
    <cfRule type="expression" dxfId="122" priority="5">
      <formula>$D$10&gt;80</formula>
    </cfRule>
    <cfRule type="expression" dxfId="121" priority="6">
      <formula>$D$10&lt;10</formula>
    </cfRule>
  </conditionalFormatting>
  <conditionalFormatting sqref="F11">
    <cfRule type="expression" dxfId="120" priority="3">
      <formula>$D$11&gt;80</formula>
    </cfRule>
    <cfRule type="expression" dxfId="119" priority="4">
      <formula>$D$11&lt;10</formula>
    </cfRule>
  </conditionalFormatting>
  <conditionalFormatting sqref="F12">
    <cfRule type="expression" dxfId="118" priority="1">
      <formula>$D$12&gt;80</formula>
    </cfRule>
    <cfRule type="expression" dxfId="117" priority="2">
      <formula>$D$12&lt;10</formula>
    </cfRule>
  </conditionalFormatting>
  <pageMargins left="0.7" right="0.7" top="0.75" bottom="0.75" header="0.3" footer="0.3"/>
  <ignoredErrors>
    <ignoredError sqref="D4:D6 D12 D8:D9" evalError="1"/>
  </ignoredErrors>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'Not for use'!$A$1:$A$4</xm:f>
          </x14:formula1>
          <xm:sqref>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1" workbookViewId="0">
      <selection activeCell="H20" sqref="H20"/>
    </sheetView>
  </sheetViews>
  <sheetFormatPr defaultColWidth="10.875" defaultRowHeight="12.75" x14ac:dyDescent="0.2"/>
  <cols>
    <col min="1" max="1" width="31" style="1" customWidth="1"/>
    <col min="2" max="2" width="10" style="2" customWidth="1"/>
    <col min="3" max="3" width="11.75" style="2" customWidth="1"/>
    <col min="4" max="5" width="21.75" style="2" customWidth="1"/>
    <col min="6" max="6" width="30.25" style="2" customWidth="1"/>
    <col min="7" max="7" width="18.875" style="2" customWidth="1"/>
    <col min="8" max="8" width="10.875" style="2"/>
    <col min="9" max="9" width="30.25" style="2" customWidth="1"/>
    <col min="10" max="16384" width="10.875" style="2"/>
  </cols>
  <sheetData>
    <row r="1" spans="1:11" s="45" customFormat="1" ht="15.75" x14ac:dyDescent="0.25">
      <c r="A1" s="45" t="s">
        <v>60</v>
      </c>
      <c r="B1" s="45" t="s">
        <v>61</v>
      </c>
      <c r="C1" s="45" t="s">
        <v>62</v>
      </c>
      <c r="D1" s="45" t="s">
        <v>63</v>
      </c>
      <c r="E1" s="45" t="s">
        <v>64</v>
      </c>
      <c r="F1" s="45" t="s">
        <v>65</v>
      </c>
      <c r="G1" s="79" t="s">
        <v>66</v>
      </c>
    </row>
    <row r="2" spans="1:11" customFormat="1" ht="15.75" x14ac:dyDescent="0.25">
      <c r="A2" s="122"/>
      <c r="B2" s="122"/>
      <c r="C2" s="122"/>
      <c r="D2" s="122"/>
      <c r="E2" s="122"/>
      <c r="F2" s="122"/>
      <c r="G2" s="2"/>
      <c r="H2" s="122"/>
      <c r="I2" s="34" t="s">
        <v>67</v>
      </c>
      <c r="J2" s="122"/>
      <c r="K2" s="80"/>
    </row>
    <row r="3" spans="1:11" ht="69.95" customHeight="1" x14ac:dyDescent="0.2">
      <c r="A3" s="9" t="s">
        <v>68</v>
      </c>
      <c r="B3" s="8" t="s">
        <v>69</v>
      </c>
      <c r="C3" s="8" t="s">
        <v>70</v>
      </c>
      <c r="D3" s="10" t="s">
        <v>71</v>
      </c>
      <c r="E3" s="10" t="s">
        <v>72</v>
      </c>
      <c r="F3" s="13" t="s">
        <v>73</v>
      </c>
      <c r="I3" s="35" t="s">
        <v>74</v>
      </c>
      <c r="J3" s="83"/>
      <c r="K3" s="81"/>
    </row>
    <row r="4" spans="1:11" x14ac:dyDescent="0.2">
      <c r="A4" s="3" t="s">
        <v>75</v>
      </c>
      <c r="B4" s="4"/>
      <c r="C4" s="4"/>
      <c r="D4" s="11" t="e">
        <f>SUM(Table13[[#This Row],[Column2]]/30)/Table13[[#This Row],[Column3]]</f>
        <v>#DIV/0!</v>
      </c>
      <c r="E4" s="69"/>
      <c r="F4" s="12"/>
      <c r="G4" s="2" t="s">
        <v>76</v>
      </c>
      <c r="I4" s="34" t="s">
        <v>77</v>
      </c>
      <c r="J4" s="83"/>
      <c r="K4" s="82"/>
    </row>
    <row r="5" spans="1:11" x14ac:dyDescent="0.2">
      <c r="A5" s="3" t="s">
        <v>78</v>
      </c>
      <c r="B5" s="4"/>
      <c r="C5" s="4"/>
      <c r="D5" s="11" t="e">
        <f>SUM(Table13[[#This Row],[Column2]]/30)/Table13[[#This Row],[Column3]]</f>
        <v>#DIV/0!</v>
      </c>
      <c r="E5" s="69"/>
      <c r="F5" s="12"/>
    </row>
    <row r="6" spans="1:11" x14ac:dyDescent="0.2">
      <c r="A6" s="3" t="s">
        <v>79</v>
      </c>
      <c r="B6" s="4"/>
      <c r="C6" s="4"/>
      <c r="D6" s="11" t="e">
        <f>SUM(Table13[[#This Row],[Column2]]/30)/Table13[[#This Row],[Column3]]</f>
        <v>#DIV/0!</v>
      </c>
      <c r="E6" s="69"/>
      <c r="F6" s="12"/>
    </row>
    <row r="7" spans="1:11" x14ac:dyDescent="0.2">
      <c r="A7" s="3" t="s">
        <v>80</v>
      </c>
      <c r="B7" s="4"/>
      <c r="C7" s="4"/>
      <c r="D7" s="11" t="e">
        <f>SUM(Table13[[#This Row],[Column2]]/30)/Table13[[#This Row],[Column3]]+Table13[[#This Row],[Column7]]</f>
        <v>#DIV/0!</v>
      </c>
      <c r="E7" s="11"/>
      <c r="F7" s="12"/>
    </row>
    <row r="8" spans="1:11" x14ac:dyDescent="0.2">
      <c r="A8" s="3" t="s">
        <v>81</v>
      </c>
      <c r="B8" s="4"/>
      <c r="C8" s="4"/>
      <c r="D8" s="11" t="e">
        <f>SUM(Table13[[#This Row],[Column2]]/30)/Table13[[#This Row],[Column3]]</f>
        <v>#DIV/0!</v>
      </c>
      <c r="E8" s="69"/>
      <c r="F8" s="12"/>
    </row>
    <row r="9" spans="1:11" x14ac:dyDescent="0.2">
      <c r="A9" s="3" t="s">
        <v>82</v>
      </c>
      <c r="B9" s="4"/>
      <c r="C9" s="4"/>
      <c r="D9" s="11" t="e">
        <f>SUM(Table13[[#This Row],[Column2]]/30)/Table13[[#This Row],[Column3]]</f>
        <v>#DIV/0!</v>
      </c>
      <c r="E9" s="69"/>
      <c r="F9" s="12"/>
    </row>
    <row r="10" spans="1:11" ht="25.5" x14ac:dyDescent="0.2">
      <c r="A10" s="7" t="s">
        <v>83</v>
      </c>
      <c r="B10" s="4"/>
      <c r="C10" s="4"/>
      <c r="D10" s="11" t="e">
        <f>SUM(Table13[[#This Row],[Column2]]/30)/Table13[[#This Row],[Column3]]+Table13[[#This Row],[Column7]]</f>
        <v>#DIV/0!</v>
      </c>
      <c r="E10" s="11"/>
      <c r="F10" s="12"/>
      <c r="I10" s="35" t="s">
        <v>84</v>
      </c>
      <c r="J10" s="37">
        <f>SUM(J3/2)</f>
        <v>0</v>
      </c>
    </row>
    <row r="11" spans="1:11" ht="38.1" customHeight="1" x14ac:dyDescent="0.2">
      <c r="A11" s="17" t="s">
        <v>56</v>
      </c>
      <c r="B11" s="18">
        <f>SUM(B4:B10)</f>
        <v>0</v>
      </c>
      <c r="C11" s="18">
        <f>SUM(C4:C10)</f>
        <v>0</v>
      </c>
      <c r="D11" s="19" t="e">
        <f>SUM(D4:D10)+Table13[[#This Row],[Column7]]</f>
        <v>#DIV/0!</v>
      </c>
      <c r="E11" s="68">
        <f>SUM(E7+E10)</f>
        <v>0</v>
      </c>
      <c r="F11" s="12"/>
      <c r="I11" s="36" t="s">
        <v>85</v>
      </c>
      <c r="J11" s="38">
        <f>SUM(J4/12.56)</f>
        <v>0</v>
      </c>
    </row>
    <row r="12" spans="1:11" ht="77.099999999999994" customHeight="1" x14ac:dyDescent="0.2">
      <c r="A12" s="14"/>
      <c r="B12" s="12"/>
      <c r="C12" s="15" t="s">
        <v>86</v>
      </c>
      <c r="D12" s="16" t="e">
        <f>SUM(D11/C11)</f>
        <v>#DIV/0!</v>
      </c>
      <c r="E12" s="16"/>
      <c r="F12" s="12"/>
      <c r="G12" s="67" t="s">
        <v>87</v>
      </c>
    </row>
    <row r="14" spans="1:11" x14ac:dyDescent="0.2">
      <c r="A14" s="6" t="s">
        <v>88</v>
      </c>
    </row>
    <row r="15" spans="1:11" x14ac:dyDescent="0.2">
      <c r="A15" s="6" t="s">
        <v>90</v>
      </c>
    </row>
    <row r="16" spans="1:11" ht="25.5" x14ac:dyDescent="0.2">
      <c r="A16" s="1" t="s">
        <v>122</v>
      </c>
      <c r="E16" s="131" t="s">
        <v>93</v>
      </c>
      <c r="F16" s="134" t="s">
        <v>94</v>
      </c>
      <c r="G16" s="134" t="s">
        <v>95</v>
      </c>
      <c r="H16" s="135" t="s">
        <v>96</v>
      </c>
      <c r="I16" s="136" t="s">
        <v>97</v>
      </c>
    </row>
    <row r="17" spans="1:9" ht="51" x14ac:dyDescent="0.2">
      <c r="B17" s="32" t="s">
        <v>98</v>
      </c>
      <c r="C17" s="33" t="s">
        <v>99</v>
      </c>
      <c r="E17" s="132" t="s">
        <v>100</v>
      </c>
      <c r="F17" s="137" t="s">
        <v>101</v>
      </c>
      <c r="G17" s="137"/>
      <c r="H17" s="138">
        <f>SUM(B6+B9)</f>
        <v>0</v>
      </c>
      <c r="I17" s="139" t="s">
        <v>102</v>
      </c>
    </row>
    <row r="18" spans="1:9" ht="63.75" x14ac:dyDescent="0.2">
      <c r="A18" s="25" t="s">
        <v>68</v>
      </c>
      <c r="B18" s="28" t="s">
        <v>103</v>
      </c>
      <c r="C18" s="29" t="s">
        <v>104</v>
      </c>
      <c r="E18" s="132" t="s">
        <v>105</v>
      </c>
      <c r="F18" s="137" t="s">
        <v>123</v>
      </c>
      <c r="G18" s="137"/>
      <c r="H18" s="140" t="s">
        <v>107</v>
      </c>
      <c r="I18" s="139" t="s">
        <v>108</v>
      </c>
    </row>
    <row r="19" spans="1:9" ht="38.25" x14ac:dyDescent="0.2">
      <c r="A19" s="26" t="s">
        <v>75</v>
      </c>
      <c r="B19" s="30" t="e">
        <f>SUM(B4/15)/C4</f>
        <v>#DIV/0!</v>
      </c>
      <c r="C19" s="31" t="e">
        <f>SUM(B4/60)/C4</f>
        <v>#DIV/0!</v>
      </c>
      <c r="D19" s="5"/>
      <c r="E19" s="133" t="s">
        <v>109</v>
      </c>
      <c r="F19" s="141" t="s">
        <v>110</v>
      </c>
      <c r="G19" s="142"/>
      <c r="H19" s="138">
        <f>B5</f>
        <v>0</v>
      </c>
      <c r="I19" s="139" t="s">
        <v>111</v>
      </c>
    </row>
    <row r="20" spans="1:9" ht="51" x14ac:dyDescent="0.2">
      <c r="A20" s="26" t="s">
        <v>78</v>
      </c>
      <c r="B20" s="30" t="e">
        <f t="shared" ref="B20:B24" si="0">SUM(B5/15)/C5</f>
        <v>#DIV/0!</v>
      </c>
      <c r="C20" s="31" t="e">
        <f t="shared" ref="C20:C24" si="1">SUM(B5/60)/C5</f>
        <v>#DIV/0!</v>
      </c>
      <c r="D20" s="5"/>
      <c r="E20" s="133" t="s">
        <v>112</v>
      </c>
      <c r="F20" s="141" t="s">
        <v>113</v>
      </c>
      <c r="G20" s="142"/>
      <c r="H20" s="138">
        <f>SUM(B4+B10)</f>
        <v>0</v>
      </c>
      <c r="I20" s="138" t="s">
        <v>114</v>
      </c>
    </row>
    <row r="21" spans="1:9" x14ac:dyDescent="0.2">
      <c r="A21" s="26" t="s">
        <v>115</v>
      </c>
      <c r="B21" s="30" t="e">
        <f t="shared" si="0"/>
        <v>#DIV/0!</v>
      </c>
      <c r="C21" s="31" t="e">
        <f t="shared" si="1"/>
        <v>#DIV/0!</v>
      </c>
      <c r="D21" s="5"/>
      <c r="E21" s="5"/>
      <c r="F21" s="5"/>
      <c r="G21" s="5"/>
    </row>
    <row r="22" spans="1:9" x14ac:dyDescent="0.2">
      <c r="A22" s="26" t="s">
        <v>80</v>
      </c>
      <c r="B22" s="30" t="e">
        <f>SUM(B7/15)/C7</f>
        <v>#DIV/0!</v>
      </c>
      <c r="C22" s="31" t="e">
        <f>SUM(B7/60)/C7</f>
        <v>#DIV/0!</v>
      </c>
      <c r="D22" s="5"/>
      <c r="E22" s="130" t="s">
        <v>116</v>
      </c>
      <c r="F22" s="5"/>
      <c r="G22" s="5"/>
    </row>
    <row r="23" spans="1:9" x14ac:dyDescent="0.2">
      <c r="A23" s="26" t="s">
        <v>81</v>
      </c>
      <c r="B23" s="30" t="e">
        <f t="shared" si="0"/>
        <v>#DIV/0!</v>
      </c>
      <c r="C23" s="31" t="e">
        <f t="shared" si="1"/>
        <v>#DIV/0!</v>
      </c>
      <c r="D23" s="5"/>
      <c r="E23" s="5" t="s">
        <v>117</v>
      </c>
      <c r="F23" s="5"/>
      <c r="G23" s="5"/>
    </row>
    <row r="24" spans="1:9" x14ac:dyDescent="0.2">
      <c r="A24" s="26" t="s">
        <v>118</v>
      </c>
      <c r="B24" s="30" t="e">
        <f t="shared" si="0"/>
        <v>#DIV/0!</v>
      </c>
      <c r="C24" s="31" t="e">
        <f t="shared" si="1"/>
        <v>#DIV/0!</v>
      </c>
      <c r="D24" s="5"/>
      <c r="E24" s="5" t="s">
        <v>119</v>
      </c>
      <c r="F24" s="5"/>
      <c r="G24" s="5"/>
    </row>
    <row r="25" spans="1:9" ht="25.5" x14ac:dyDescent="0.2">
      <c r="A25" s="27" t="s">
        <v>120</v>
      </c>
      <c r="B25" s="30" t="e">
        <f>SUM(B10/15)/C10</f>
        <v>#DIV/0!</v>
      </c>
      <c r="C25" s="31" t="e">
        <f>SUM(B10/60)/C10</f>
        <v>#DIV/0!</v>
      </c>
      <c r="D25" s="5"/>
      <c r="E25" s="5"/>
      <c r="F25" s="5"/>
      <c r="G25" s="5"/>
    </row>
    <row r="26" spans="1:9" ht="25.5" x14ac:dyDescent="0.2">
      <c r="A26" s="123" t="s">
        <v>121</v>
      </c>
      <c r="B26" s="23" t="e">
        <f>SUM(B19:B25)+E11</f>
        <v>#DIV/0!</v>
      </c>
      <c r="C26" s="24" t="e">
        <f>SUM(C20:C25)+E11</f>
        <v>#DIV/0!</v>
      </c>
    </row>
  </sheetData>
  <conditionalFormatting sqref="F4:F6">
    <cfRule type="expression" dxfId="107" priority="17">
      <formula>$D$4&gt;80</formula>
    </cfRule>
    <cfRule type="expression" dxfId="106" priority="18">
      <formula>$D$4&lt;10</formula>
    </cfRule>
    <cfRule type="colorScale" priority="19">
      <colorScale>
        <cfvo type="formula" val="$D$4&lt;10"/>
        <cfvo type="formula" val="$D$4&gt;80"/>
        <color theme="9" tint="0.59999389629810485"/>
        <color rgb="FFFF0000"/>
      </colorScale>
    </cfRule>
  </conditionalFormatting>
  <conditionalFormatting sqref="F5">
    <cfRule type="expression" dxfId="105" priority="15">
      <formula>$D$5&gt;80</formula>
    </cfRule>
    <cfRule type="expression" dxfId="104" priority="16">
      <formula>$D$5&lt;10</formula>
    </cfRule>
  </conditionalFormatting>
  <conditionalFormatting sqref="F6">
    <cfRule type="expression" dxfId="103" priority="13">
      <formula>$D$6&gt;80</formula>
    </cfRule>
    <cfRule type="expression" dxfId="102" priority="14">
      <formula>$D$6&lt;10</formula>
    </cfRule>
  </conditionalFormatting>
  <conditionalFormatting sqref="F7">
    <cfRule type="expression" dxfId="101" priority="11">
      <formula>$D$7&gt;80</formula>
    </cfRule>
    <cfRule type="expression" dxfId="100" priority="12">
      <formula>$D$7&lt;10</formula>
    </cfRule>
  </conditionalFormatting>
  <conditionalFormatting sqref="F8">
    <cfRule type="expression" dxfId="99" priority="9">
      <formula>$D$8&gt;80</formula>
    </cfRule>
    <cfRule type="expression" dxfId="98" priority="10">
      <formula>$D$8&lt;10</formula>
    </cfRule>
  </conditionalFormatting>
  <conditionalFormatting sqref="F9">
    <cfRule type="expression" dxfId="97" priority="7">
      <formula>$D$9&gt;80</formula>
    </cfRule>
    <cfRule type="expression" dxfId="96" priority="8">
      <formula>$D$9&lt;10</formula>
    </cfRule>
  </conditionalFormatting>
  <conditionalFormatting sqref="F10">
    <cfRule type="expression" dxfId="95" priority="5">
      <formula>$D$10&gt;80</formula>
    </cfRule>
    <cfRule type="expression" dxfId="94" priority="6">
      <formula>$D$10&lt;10</formula>
    </cfRule>
  </conditionalFormatting>
  <conditionalFormatting sqref="F11">
    <cfRule type="expression" dxfId="93" priority="3">
      <formula>$D$11&gt;80</formula>
    </cfRule>
    <cfRule type="expression" dxfId="92" priority="4">
      <formula>$D$11&lt;10</formula>
    </cfRule>
  </conditionalFormatting>
  <conditionalFormatting sqref="F12">
    <cfRule type="expression" dxfId="91" priority="1">
      <formula>$D$12&gt;80</formula>
    </cfRule>
    <cfRule type="expression" dxfId="90" priority="2">
      <formula>$D$12&lt;10</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'Not for use'!$A$1:$A$4</xm:f>
          </x14:formula1>
          <xm:sqref>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6" workbookViewId="0">
      <selection activeCell="H20" sqref="H20"/>
    </sheetView>
  </sheetViews>
  <sheetFormatPr defaultColWidth="10.875" defaultRowHeight="12.75" x14ac:dyDescent="0.2"/>
  <cols>
    <col min="1" max="1" width="31" style="1" customWidth="1"/>
    <col min="2" max="2" width="10" style="2" customWidth="1"/>
    <col min="3" max="3" width="11.75" style="2" customWidth="1"/>
    <col min="4" max="5" width="21.75" style="2" customWidth="1"/>
    <col min="6" max="6" width="30.25" style="2" customWidth="1"/>
    <col min="7" max="7" width="18.875" style="2" customWidth="1"/>
    <col min="8" max="8" width="10.875" style="2"/>
    <col min="9" max="9" width="30.25" style="2" customWidth="1"/>
    <col min="10" max="16384" width="10.875" style="2"/>
  </cols>
  <sheetData>
    <row r="1" spans="1:11" s="45" customFormat="1" ht="15.75" x14ac:dyDescent="0.25">
      <c r="A1" s="45" t="s">
        <v>60</v>
      </c>
      <c r="B1" s="45" t="s">
        <v>61</v>
      </c>
      <c r="C1" s="45" t="s">
        <v>62</v>
      </c>
      <c r="D1" s="45" t="s">
        <v>63</v>
      </c>
      <c r="E1" s="45" t="s">
        <v>64</v>
      </c>
      <c r="F1" s="45" t="s">
        <v>65</v>
      </c>
      <c r="G1" s="79" t="s">
        <v>66</v>
      </c>
    </row>
    <row r="2" spans="1:11" customFormat="1" ht="15.75" x14ac:dyDescent="0.25">
      <c r="A2" s="122"/>
      <c r="B2" s="122"/>
      <c r="C2" s="122"/>
      <c r="D2" s="122"/>
      <c r="E2" s="122"/>
      <c r="F2" s="122"/>
      <c r="G2" s="2"/>
      <c r="H2" s="122"/>
      <c r="I2" s="34" t="s">
        <v>67</v>
      </c>
      <c r="J2" s="122"/>
      <c r="K2" s="80"/>
    </row>
    <row r="3" spans="1:11" ht="69.95" customHeight="1" x14ac:dyDescent="0.2">
      <c r="A3" s="9" t="s">
        <v>68</v>
      </c>
      <c r="B3" s="8" t="s">
        <v>69</v>
      </c>
      <c r="C3" s="8" t="s">
        <v>70</v>
      </c>
      <c r="D3" s="10" t="s">
        <v>71</v>
      </c>
      <c r="E3" s="10" t="s">
        <v>72</v>
      </c>
      <c r="F3" s="13" t="s">
        <v>73</v>
      </c>
      <c r="I3" s="35" t="s">
        <v>74</v>
      </c>
      <c r="J3" s="83"/>
      <c r="K3" s="81"/>
    </row>
    <row r="4" spans="1:11" x14ac:dyDescent="0.2">
      <c r="A4" s="3" t="s">
        <v>75</v>
      </c>
      <c r="B4" s="4"/>
      <c r="C4" s="4"/>
      <c r="D4" s="11" t="e">
        <f>SUM(Table14[[#This Row],[Column2]]/30)/Table14[[#This Row],[Column3]]</f>
        <v>#DIV/0!</v>
      </c>
      <c r="E4" s="69"/>
      <c r="F4" s="12"/>
      <c r="G4" s="2" t="s">
        <v>76</v>
      </c>
      <c r="I4" s="34" t="s">
        <v>77</v>
      </c>
      <c r="J4" s="83"/>
      <c r="K4" s="82"/>
    </row>
    <row r="5" spans="1:11" x14ac:dyDescent="0.2">
      <c r="A5" s="3" t="s">
        <v>78</v>
      </c>
      <c r="B5" s="4"/>
      <c r="C5" s="4"/>
      <c r="D5" s="11" t="e">
        <f>SUM(Table14[[#This Row],[Column2]]/30)/Table14[[#This Row],[Column3]]</f>
        <v>#DIV/0!</v>
      </c>
      <c r="E5" s="69"/>
      <c r="F5" s="12"/>
    </row>
    <row r="6" spans="1:11" x14ac:dyDescent="0.2">
      <c r="A6" s="3" t="s">
        <v>79</v>
      </c>
      <c r="B6" s="4"/>
      <c r="C6" s="4"/>
      <c r="D6" s="11" t="e">
        <f>SUM(Table14[[#This Row],[Column2]]/30)/Table14[[#This Row],[Column3]]</f>
        <v>#DIV/0!</v>
      </c>
      <c r="E6" s="69"/>
      <c r="F6" s="12"/>
    </row>
    <row r="7" spans="1:11" x14ac:dyDescent="0.2">
      <c r="A7" s="3" t="s">
        <v>80</v>
      </c>
      <c r="B7" s="4"/>
      <c r="C7" s="4"/>
      <c r="D7" s="11" t="e">
        <f>SUM(Table14[[#This Row],[Column2]]/30)/Table14[[#This Row],[Column3]]+Table14[[#This Row],[Column7]]</f>
        <v>#DIV/0!</v>
      </c>
      <c r="E7" s="11">
        <v>10</v>
      </c>
      <c r="F7" s="12"/>
    </row>
    <row r="8" spans="1:11" x14ac:dyDescent="0.2">
      <c r="A8" s="3" t="s">
        <v>81</v>
      </c>
      <c r="B8" s="4"/>
      <c r="C8" s="4"/>
      <c r="D8" s="11" t="e">
        <f>SUM(Table14[[#This Row],[Column2]]/30)/Table14[[#This Row],[Column3]]</f>
        <v>#DIV/0!</v>
      </c>
      <c r="E8" s="69"/>
      <c r="F8" s="12"/>
    </row>
    <row r="9" spans="1:11" x14ac:dyDescent="0.2">
      <c r="A9" s="3" t="s">
        <v>82</v>
      </c>
      <c r="B9" s="4"/>
      <c r="C9" s="4"/>
      <c r="D9" s="11" t="e">
        <f>SUM(Table14[[#This Row],[Column2]]/30)/Table14[[#This Row],[Column3]]</f>
        <v>#DIV/0!</v>
      </c>
      <c r="E9" s="69"/>
      <c r="F9" s="12"/>
    </row>
    <row r="10" spans="1:11" ht="25.5" x14ac:dyDescent="0.2">
      <c r="A10" s="7" t="s">
        <v>83</v>
      </c>
      <c r="B10" s="4"/>
      <c r="C10" s="4"/>
      <c r="D10" s="11" t="e">
        <f>SUM(Table14[[#This Row],[Column2]]/30)/Table14[[#This Row],[Column3]]+Table14[[#This Row],[Column7]]</f>
        <v>#DIV/0!</v>
      </c>
      <c r="E10" s="11">
        <v>10</v>
      </c>
      <c r="F10" s="12"/>
      <c r="I10" s="35" t="s">
        <v>84</v>
      </c>
      <c r="J10" s="37">
        <f>SUM(J3/2)</f>
        <v>0</v>
      </c>
    </row>
    <row r="11" spans="1:11" ht="38.1" customHeight="1" x14ac:dyDescent="0.2">
      <c r="A11" s="17" t="s">
        <v>56</v>
      </c>
      <c r="B11" s="18">
        <f>SUM(B4:B10)</f>
        <v>0</v>
      </c>
      <c r="C11" s="18">
        <f>SUM(C4:C10)</f>
        <v>0</v>
      </c>
      <c r="D11" s="19" t="e">
        <f>SUM(D4:D10)+Table14[[#This Row],[Column7]]</f>
        <v>#DIV/0!</v>
      </c>
      <c r="E11" s="68">
        <f>SUM(E7+E10)</f>
        <v>20</v>
      </c>
      <c r="F11" s="12"/>
      <c r="I11" s="36" t="s">
        <v>85</v>
      </c>
      <c r="J11" s="38">
        <f>SUM(J4/12.56)</f>
        <v>0</v>
      </c>
    </row>
    <row r="12" spans="1:11" ht="77.099999999999994" customHeight="1" x14ac:dyDescent="0.2">
      <c r="A12" s="14"/>
      <c r="B12" s="12"/>
      <c r="C12" s="15" t="s">
        <v>86</v>
      </c>
      <c r="D12" s="16" t="e">
        <f>SUM(D11/C11)</f>
        <v>#DIV/0!</v>
      </c>
      <c r="E12" s="16"/>
      <c r="F12" s="12"/>
      <c r="G12" s="67" t="s">
        <v>87</v>
      </c>
    </row>
    <row r="14" spans="1:11" x14ac:dyDescent="0.2">
      <c r="A14" s="6" t="s">
        <v>88</v>
      </c>
    </row>
    <row r="15" spans="1:11" x14ac:dyDescent="0.2">
      <c r="A15" s="6" t="s">
        <v>90</v>
      </c>
    </row>
    <row r="16" spans="1:11" ht="25.5" x14ac:dyDescent="0.2">
      <c r="A16" s="1" t="s">
        <v>122</v>
      </c>
      <c r="E16" s="131" t="s">
        <v>93</v>
      </c>
      <c r="F16" s="134" t="s">
        <v>94</v>
      </c>
      <c r="G16" s="134" t="s">
        <v>95</v>
      </c>
      <c r="H16" s="135" t="s">
        <v>96</v>
      </c>
      <c r="I16" s="136" t="s">
        <v>97</v>
      </c>
    </row>
    <row r="17" spans="1:9" ht="51" x14ac:dyDescent="0.2">
      <c r="B17" s="32" t="s">
        <v>98</v>
      </c>
      <c r="C17" s="33" t="s">
        <v>99</v>
      </c>
      <c r="E17" s="132" t="s">
        <v>100</v>
      </c>
      <c r="F17" s="137" t="s">
        <v>101</v>
      </c>
      <c r="G17" s="137"/>
      <c r="H17" s="138">
        <f>SUM(B6+B9)</f>
        <v>0</v>
      </c>
      <c r="I17" s="139" t="s">
        <v>102</v>
      </c>
    </row>
    <row r="18" spans="1:9" ht="63.75" x14ac:dyDescent="0.2">
      <c r="A18" s="25" t="s">
        <v>68</v>
      </c>
      <c r="B18" s="28" t="s">
        <v>103</v>
      </c>
      <c r="C18" s="29" t="s">
        <v>104</v>
      </c>
      <c r="E18" s="132" t="s">
        <v>105</v>
      </c>
      <c r="F18" s="137" t="s">
        <v>124</v>
      </c>
      <c r="G18" s="137"/>
      <c r="H18" s="140" t="s">
        <v>107</v>
      </c>
      <c r="I18" s="139" t="s">
        <v>108</v>
      </c>
    </row>
    <row r="19" spans="1:9" ht="38.25" x14ac:dyDescent="0.2">
      <c r="A19" s="26" t="s">
        <v>75</v>
      </c>
      <c r="B19" s="30" t="e">
        <f>SUM(B4/15)/C4</f>
        <v>#DIV/0!</v>
      </c>
      <c r="C19" s="31" t="e">
        <f>SUM(B4/60)/C4</f>
        <v>#DIV/0!</v>
      </c>
      <c r="D19" s="5"/>
      <c r="E19" s="133" t="s">
        <v>109</v>
      </c>
      <c r="F19" s="141" t="s">
        <v>110</v>
      </c>
      <c r="G19" s="142"/>
      <c r="H19" s="138">
        <f>B5</f>
        <v>0</v>
      </c>
      <c r="I19" s="139" t="s">
        <v>111</v>
      </c>
    </row>
    <row r="20" spans="1:9" ht="51" x14ac:dyDescent="0.2">
      <c r="A20" s="26" t="s">
        <v>78</v>
      </c>
      <c r="B20" s="30" t="e">
        <f t="shared" ref="B20:B24" si="0">SUM(B5/15)/C5</f>
        <v>#DIV/0!</v>
      </c>
      <c r="C20" s="31" t="e">
        <f t="shared" ref="C20:C24" si="1">SUM(B5/60)/C5</f>
        <v>#DIV/0!</v>
      </c>
      <c r="D20" s="5"/>
      <c r="E20" s="133" t="s">
        <v>112</v>
      </c>
      <c r="F20" s="141" t="s">
        <v>113</v>
      </c>
      <c r="G20" s="142"/>
      <c r="H20" s="138">
        <f>SUM(B4+B10)</f>
        <v>0</v>
      </c>
      <c r="I20" s="138" t="s">
        <v>114</v>
      </c>
    </row>
    <row r="21" spans="1:9" x14ac:dyDescent="0.2">
      <c r="A21" s="26" t="s">
        <v>115</v>
      </c>
      <c r="B21" s="30" t="e">
        <f t="shared" si="0"/>
        <v>#DIV/0!</v>
      </c>
      <c r="C21" s="31" t="e">
        <f t="shared" si="1"/>
        <v>#DIV/0!</v>
      </c>
      <c r="D21" s="5"/>
      <c r="E21" s="5"/>
      <c r="F21" s="5"/>
      <c r="G21" s="5"/>
    </row>
    <row r="22" spans="1:9" x14ac:dyDescent="0.2">
      <c r="A22" s="26" t="s">
        <v>80</v>
      </c>
      <c r="B22" s="30" t="e">
        <f>SUM(B7/15)/C7</f>
        <v>#DIV/0!</v>
      </c>
      <c r="C22" s="31" t="e">
        <f>SUM(B7/60)/C7</f>
        <v>#DIV/0!</v>
      </c>
      <c r="D22" s="5"/>
      <c r="E22" s="130" t="s">
        <v>116</v>
      </c>
      <c r="F22" s="5"/>
      <c r="G22" s="5"/>
    </row>
    <row r="23" spans="1:9" x14ac:dyDescent="0.2">
      <c r="A23" s="26" t="s">
        <v>81</v>
      </c>
      <c r="B23" s="30" t="e">
        <f t="shared" si="0"/>
        <v>#DIV/0!</v>
      </c>
      <c r="C23" s="31" t="e">
        <f t="shared" si="1"/>
        <v>#DIV/0!</v>
      </c>
      <c r="D23" s="5"/>
      <c r="E23" s="5" t="s">
        <v>117</v>
      </c>
      <c r="F23" s="5"/>
      <c r="G23" s="5"/>
    </row>
    <row r="24" spans="1:9" x14ac:dyDescent="0.2">
      <c r="A24" s="26" t="s">
        <v>118</v>
      </c>
      <c r="B24" s="30" t="e">
        <f t="shared" si="0"/>
        <v>#DIV/0!</v>
      </c>
      <c r="C24" s="31" t="e">
        <f t="shared" si="1"/>
        <v>#DIV/0!</v>
      </c>
      <c r="D24" s="5"/>
      <c r="E24" s="5" t="s">
        <v>119</v>
      </c>
      <c r="F24" s="5"/>
      <c r="G24" s="5"/>
    </row>
    <row r="25" spans="1:9" ht="25.5" x14ac:dyDescent="0.2">
      <c r="A25" s="27" t="s">
        <v>120</v>
      </c>
      <c r="B25" s="30" t="e">
        <f>SUM(B10/15)/C10</f>
        <v>#DIV/0!</v>
      </c>
      <c r="C25" s="31" t="e">
        <f>SUM(B10/60)/C10</f>
        <v>#DIV/0!</v>
      </c>
      <c r="D25" s="5"/>
      <c r="E25" s="5"/>
      <c r="F25" s="5"/>
      <c r="G25" s="5"/>
    </row>
    <row r="26" spans="1:9" ht="25.5" x14ac:dyDescent="0.2">
      <c r="A26" s="124" t="s">
        <v>121</v>
      </c>
      <c r="B26" s="125" t="e">
        <f>SUM(B19:B25)+E11</f>
        <v>#DIV/0!</v>
      </c>
      <c r="C26" s="125" t="e">
        <f>SUM(C19:C25)+E11</f>
        <v>#DIV/0!</v>
      </c>
    </row>
  </sheetData>
  <conditionalFormatting sqref="F4:F6">
    <cfRule type="expression" dxfId="80" priority="17">
      <formula>$D$4&gt;80</formula>
    </cfRule>
    <cfRule type="expression" dxfId="79" priority="18">
      <formula>$D$4&lt;10</formula>
    </cfRule>
    <cfRule type="colorScale" priority="19">
      <colorScale>
        <cfvo type="formula" val="$D$4&lt;10"/>
        <cfvo type="formula" val="$D$4&gt;80"/>
        <color theme="9" tint="0.59999389629810485"/>
        <color rgb="FFFF0000"/>
      </colorScale>
    </cfRule>
  </conditionalFormatting>
  <conditionalFormatting sqref="F5">
    <cfRule type="expression" dxfId="78" priority="15">
      <formula>$D$5&gt;80</formula>
    </cfRule>
    <cfRule type="expression" dxfId="77" priority="16">
      <formula>$D$5&lt;10</formula>
    </cfRule>
  </conditionalFormatting>
  <conditionalFormatting sqref="F6">
    <cfRule type="expression" dxfId="76" priority="13">
      <formula>$D$6&gt;80</formula>
    </cfRule>
    <cfRule type="expression" dxfId="75" priority="14">
      <formula>$D$6&lt;10</formula>
    </cfRule>
  </conditionalFormatting>
  <conditionalFormatting sqref="F7">
    <cfRule type="expression" dxfId="74" priority="11">
      <formula>$D$7&gt;80</formula>
    </cfRule>
    <cfRule type="expression" dxfId="73" priority="12">
      <formula>$D$7&lt;10</formula>
    </cfRule>
  </conditionalFormatting>
  <conditionalFormatting sqref="F8">
    <cfRule type="expression" dxfId="72" priority="9">
      <formula>$D$8&gt;80</formula>
    </cfRule>
    <cfRule type="expression" dxfId="71" priority="10">
      <formula>$D$8&lt;10</formula>
    </cfRule>
  </conditionalFormatting>
  <conditionalFormatting sqref="F9">
    <cfRule type="expression" dxfId="70" priority="7">
      <formula>$D$9&gt;80</formula>
    </cfRule>
    <cfRule type="expression" dxfId="69" priority="8">
      <formula>$D$9&lt;10</formula>
    </cfRule>
  </conditionalFormatting>
  <conditionalFormatting sqref="F10">
    <cfRule type="expression" dxfId="68" priority="5">
      <formula>$D$10&gt;80</formula>
    </cfRule>
    <cfRule type="expression" dxfId="67" priority="6">
      <formula>$D$10&lt;10</formula>
    </cfRule>
  </conditionalFormatting>
  <conditionalFormatting sqref="F11">
    <cfRule type="expression" dxfId="66" priority="3">
      <formula>$D$11&gt;80</formula>
    </cfRule>
    <cfRule type="expression" dxfId="65" priority="4">
      <formula>$D$11&lt;10</formula>
    </cfRule>
  </conditionalFormatting>
  <conditionalFormatting sqref="F12">
    <cfRule type="expression" dxfId="64" priority="1">
      <formula>$D$12&gt;80</formula>
    </cfRule>
    <cfRule type="expression" dxfId="63" priority="2">
      <formula>$D$12&lt;10</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'Not for use'!$A$1:$A$4</xm:f>
          </x14:formula1>
          <xm:sqref>F18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2" workbookViewId="0">
      <selection activeCell="H20" sqref="H20"/>
    </sheetView>
  </sheetViews>
  <sheetFormatPr defaultColWidth="10.875" defaultRowHeight="12.75" x14ac:dyDescent="0.2"/>
  <cols>
    <col min="1" max="1" width="31" style="1" customWidth="1"/>
    <col min="2" max="2" width="10" style="2" customWidth="1"/>
    <col min="3" max="3" width="11.75" style="2" customWidth="1"/>
    <col min="4" max="5" width="21.75" style="2" customWidth="1"/>
    <col min="6" max="6" width="30.25" style="2" customWidth="1"/>
    <col min="7" max="7" width="18.875" style="2" customWidth="1"/>
    <col min="8" max="8" width="10.875" style="2"/>
    <col min="9" max="9" width="30.25" style="2" customWidth="1"/>
    <col min="10" max="16384" width="10.875" style="2"/>
  </cols>
  <sheetData>
    <row r="1" spans="1:11" s="45" customFormat="1" ht="15.75" x14ac:dyDescent="0.25">
      <c r="A1" s="45" t="s">
        <v>60</v>
      </c>
      <c r="B1" s="45" t="s">
        <v>61</v>
      </c>
      <c r="C1" s="45" t="s">
        <v>62</v>
      </c>
      <c r="D1" s="45" t="s">
        <v>63</v>
      </c>
      <c r="E1" s="45" t="s">
        <v>64</v>
      </c>
      <c r="F1" s="45" t="s">
        <v>65</v>
      </c>
      <c r="G1" s="79" t="s">
        <v>66</v>
      </c>
    </row>
    <row r="2" spans="1:11" customFormat="1" ht="15.75" x14ac:dyDescent="0.25">
      <c r="A2" s="122"/>
      <c r="B2" s="122"/>
      <c r="C2" s="122"/>
      <c r="D2" s="122"/>
      <c r="E2" s="122"/>
      <c r="F2" s="122"/>
      <c r="G2" s="2"/>
      <c r="H2" s="122"/>
      <c r="I2" s="34" t="s">
        <v>67</v>
      </c>
      <c r="J2" s="122"/>
      <c r="K2" s="80"/>
    </row>
    <row r="3" spans="1:11" ht="69.95" customHeight="1" x14ac:dyDescent="0.2">
      <c r="A3" s="9" t="s">
        <v>68</v>
      </c>
      <c r="B3" s="8" t="s">
        <v>69</v>
      </c>
      <c r="C3" s="8" t="s">
        <v>70</v>
      </c>
      <c r="D3" s="10" t="s">
        <v>71</v>
      </c>
      <c r="E3" s="10" t="s">
        <v>72</v>
      </c>
      <c r="F3" s="13" t="s">
        <v>73</v>
      </c>
      <c r="I3" s="35" t="s">
        <v>74</v>
      </c>
      <c r="J3" s="83"/>
      <c r="K3" s="81"/>
    </row>
    <row r="4" spans="1:11" x14ac:dyDescent="0.2">
      <c r="A4" s="3" t="s">
        <v>75</v>
      </c>
      <c r="B4" s="4"/>
      <c r="C4" s="4"/>
      <c r="D4" s="11" t="e">
        <f>SUM(Table15[[#This Row],[Column2]]/30)/Table15[[#This Row],[Column3]]</f>
        <v>#DIV/0!</v>
      </c>
      <c r="E4" s="69"/>
      <c r="F4" s="12"/>
      <c r="G4" s="2" t="s">
        <v>76</v>
      </c>
      <c r="I4" s="34" t="s">
        <v>77</v>
      </c>
      <c r="J4" s="83"/>
      <c r="K4" s="82"/>
    </row>
    <row r="5" spans="1:11" x14ac:dyDescent="0.2">
      <c r="A5" s="3" t="s">
        <v>78</v>
      </c>
      <c r="B5" s="4"/>
      <c r="C5" s="4"/>
      <c r="D5" s="11" t="e">
        <f>SUM(Table15[[#This Row],[Column2]]/30)/Table15[[#This Row],[Column3]]</f>
        <v>#DIV/0!</v>
      </c>
      <c r="E5" s="69"/>
      <c r="F5" s="12"/>
    </row>
    <row r="6" spans="1:11" x14ac:dyDescent="0.2">
      <c r="A6" s="3" t="s">
        <v>79</v>
      </c>
      <c r="B6" s="4"/>
      <c r="C6" s="4"/>
      <c r="D6" s="11" t="e">
        <f>SUM(Table15[[#This Row],[Column2]]/30)/Table15[[#This Row],[Column3]]</f>
        <v>#DIV/0!</v>
      </c>
      <c r="E6" s="69"/>
      <c r="F6" s="12"/>
    </row>
    <row r="7" spans="1:11" x14ac:dyDescent="0.2">
      <c r="A7" s="3" t="s">
        <v>80</v>
      </c>
      <c r="B7" s="4"/>
      <c r="C7" s="4"/>
      <c r="D7" s="11" t="e">
        <f>SUM(Table15[[#This Row],[Column2]]/30)/Table15[[#This Row],[Column3]]+Table15[[#This Row],[Column7]]</f>
        <v>#DIV/0!</v>
      </c>
      <c r="E7" s="11">
        <v>10</v>
      </c>
      <c r="F7" s="12"/>
    </row>
    <row r="8" spans="1:11" x14ac:dyDescent="0.2">
      <c r="A8" s="3" t="s">
        <v>81</v>
      </c>
      <c r="B8" s="4"/>
      <c r="C8" s="4"/>
      <c r="D8" s="11" t="e">
        <f>SUM(Table15[[#This Row],[Column2]]/30)/Table15[[#This Row],[Column3]]</f>
        <v>#DIV/0!</v>
      </c>
      <c r="E8" s="69"/>
      <c r="F8" s="12"/>
    </row>
    <row r="9" spans="1:11" x14ac:dyDescent="0.2">
      <c r="A9" s="3" t="s">
        <v>82</v>
      </c>
      <c r="B9" s="4"/>
      <c r="C9" s="4"/>
      <c r="D9" s="11" t="e">
        <f>SUM(Table15[[#This Row],[Column2]]/30)/Table15[[#This Row],[Column3]]</f>
        <v>#DIV/0!</v>
      </c>
      <c r="E9" s="69"/>
      <c r="F9" s="12"/>
    </row>
    <row r="10" spans="1:11" ht="25.5" x14ac:dyDescent="0.2">
      <c r="A10" s="7" t="s">
        <v>83</v>
      </c>
      <c r="B10" s="4"/>
      <c r="C10" s="4"/>
      <c r="D10" s="11" t="e">
        <f>SUM(Table15[[#This Row],[Column2]]/30)/Table15[[#This Row],[Column3]]+Table15[[#This Row],[Column7]]</f>
        <v>#DIV/0!</v>
      </c>
      <c r="E10" s="11">
        <v>10</v>
      </c>
      <c r="F10" s="12"/>
      <c r="I10" s="35" t="s">
        <v>84</v>
      </c>
      <c r="J10" s="37">
        <f>SUM(J3/2)</f>
        <v>0</v>
      </c>
    </row>
    <row r="11" spans="1:11" ht="38.1" customHeight="1" x14ac:dyDescent="0.2">
      <c r="A11" s="17" t="s">
        <v>56</v>
      </c>
      <c r="B11" s="18"/>
      <c r="C11" s="18">
        <f>SUM(C4:C10)</f>
        <v>0</v>
      </c>
      <c r="D11" s="19" t="e">
        <f>SUM(D4:D10)+Table15[[#This Row],[Column7]]</f>
        <v>#DIV/0!</v>
      </c>
      <c r="E11" s="68">
        <f>SUM(E7+E10)</f>
        <v>20</v>
      </c>
      <c r="F11" s="12"/>
      <c r="I11" s="36" t="s">
        <v>85</v>
      </c>
      <c r="J11" s="38">
        <f>SUM(J4/12.56)</f>
        <v>0</v>
      </c>
    </row>
    <row r="12" spans="1:11" ht="77.099999999999994" customHeight="1" x14ac:dyDescent="0.2">
      <c r="A12" s="14"/>
      <c r="B12" s="12"/>
      <c r="C12" s="15" t="s">
        <v>86</v>
      </c>
      <c r="D12" s="16" t="e">
        <f>SUM(D11/C11)</f>
        <v>#DIV/0!</v>
      </c>
      <c r="E12" s="16"/>
      <c r="F12" s="12"/>
      <c r="G12" s="67" t="s">
        <v>87</v>
      </c>
    </row>
    <row r="14" spans="1:11" x14ac:dyDescent="0.2">
      <c r="A14" s="6" t="s">
        <v>88</v>
      </c>
    </row>
    <row r="15" spans="1:11" x14ac:dyDescent="0.2">
      <c r="A15" s="6" t="s">
        <v>90</v>
      </c>
    </row>
    <row r="16" spans="1:11" ht="25.5" x14ac:dyDescent="0.2">
      <c r="A16" s="1" t="s">
        <v>122</v>
      </c>
      <c r="E16" s="131" t="s">
        <v>93</v>
      </c>
      <c r="F16" s="134" t="s">
        <v>94</v>
      </c>
      <c r="G16" s="134" t="s">
        <v>95</v>
      </c>
      <c r="H16" s="135" t="s">
        <v>96</v>
      </c>
      <c r="I16" s="136" t="s">
        <v>97</v>
      </c>
    </row>
    <row r="17" spans="1:9" ht="51" x14ac:dyDescent="0.2">
      <c r="B17" s="32" t="s">
        <v>98</v>
      </c>
      <c r="C17" s="33" t="s">
        <v>99</v>
      </c>
      <c r="E17" s="132" t="s">
        <v>100</v>
      </c>
      <c r="F17" s="137" t="s">
        <v>101</v>
      </c>
      <c r="G17" s="137"/>
      <c r="H17" s="138">
        <f>SUM(B6+B9)</f>
        <v>0</v>
      </c>
      <c r="I17" s="139" t="s">
        <v>102</v>
      </c>
    </row>
    <row r="18" spans="1:9" ht="63.75" x14ac:dyDescent="0.2">
      <c r="A18" s="25" t="s">
        <v>68</v>
      </c>
      <c r="B18" s="28" t="s">
        <v>103</v>
      </c>
      <c r="C18" s="29" t="s">
        <v>104</v>
      </c>
      <c r="E18" s="132" t="s">
        <v>105</v>
      </c>
      <c r="F18" s="137" t="s">
        <v>125</v>
      </c>
      <c r="G18" s="137"/>
      <c r="H18" s="140" t="s">
        <v>107</v>
      </c>
      <c r="I18" s="139" t="s">
        <v>108</v>
      </c>
    </row>
    <row r="19" spans="1:9" ht="38.25" x14ac:dyDescent="0.2">
      <c r="A19" s="26" t="s">
        <v>75</v>
      </c>
      <c r="B19" s="30" t="e">
        <f>SUM(B4/15)/C4</f>
        <v>#DIV/0!</v>
      </c>
      <c r="C19" s="31" t="e">
        <f>SUM(B4/60)/C4</f>
        <v>#DIV/0!</v>
      </c>
      <c r="D19" s="5"/>
      <c r="E19" s="133" t="s">
        <v>109</v>
      </c>
      <c r="F19" s="141" t="s">
        <v>110</v>
      </c>
      <c r="G19" s="142"/>
      <c r="H19" s="138">
        <f>B5</f>
        <v>0</v>
      </c>
      <c r="I19" s="139" t="s">
        <v>111</v>
      </c>
    </row>
    <row r="20" spans="1:9" ht="51" x14ac:dyDescent="0.2">
      <c r="A20" s="26" t="s">
        <v>78</v>
      </c>
      <c r="B20" s="30" t="e">
        <f t="shared" ref="B20:B24" si="0">SUM(B5/15)/C5</f>
        <v>#DIV/0!</v>
      </c>
      <c r="C20" s="31" t="e">
        <f t="shared" ref="C20:C24" si="1">SUM(B5/60)/C5</f>
        <v>#DIV/0!</v>
      </c>
      <c r="D20" s="5"/>
      <c r="E20" s="133" t="s">
        <v>112</v>
      </c>
      <c r="F20" s="141" t="s">
        <v>113</v>
      </c>
      <c r="G20" s="142"/>
      <c r="H20" s="138">
        <f>SUM(B4+B10)</f>
        <v>0</v>
      </c>
      <c r="I20" s="138" t="s">
        <v>114</v>
      </c>
    </row>
    <row r="21" spans="1:9" x14ac:dyDescent="0.2">
      <c r="A21" s="26" t="s">
        <v>115</v>
      </c>
      <c r="B21" s="30" t="e">
        <f t="shared" si="0"/>
        <v>#DIV/0!</v>
      </c>
      <c r="C21" s="31" t="e">
        <f t="shared" si="1"/>
        <v>#DIV/0!</v>
      </c>
      <c r="D21" s="5"/>
      <c r="E21" s="5"/>
      <c r="F21" s="5"/>
      <c r="G21" s="5"/>
    </row>
    <row r="22" spans="1:9" x14ac:dyDescent="0.2">
      <c r="A22" s="26" t="s">
        <v>80</v>
      </c>
      <c r="B22" s="30" t="e">
        <f>SUM(B7/15)/C7</f>
        <v>#DIV/0!</v>
      </c>
      <c r="C22" s="31" t="e">
        <f>SUM(B7/60)/C7</f>
        <v>#DIV/0!</v>
      </c>
      <c r="D22" s="5"/>
      <c r="E22" s="130" t="s">
        <v>116</v>
      </c>
      <c r="F22" s="5"/>
      <c r="G22" s="5"/>
    </row>
    <row r="23" spans="1:9" x14ac:dyDescent="0.2">
      <c r="A23" s="26" t="s">
        <v>81</v>
      </c>
      <c r="B23" s="30" t="e">
        <f t="shared" si="0"/>
        <v>#DIV/0!</v>
      </c>
      <c r="C23" s="31" t="e">
        <f t="shared" si="1"/>
        <v>#DIV/0!</v>
      </c>
      <c r="D23" s="5"/>
      <c r="E23" s="5" t="s">
        <v>117</v>
      </c>
      <c r="F23" s="5"/>
      <c r="G23" s="5"/>
    </row>
    <row r="24" spans="1:9" x14ac:dyDescent="0.2">
      <c r="A24" s="26" t="s">
        <v>118</v>
      </c>
      <c r="B24" s="30" t="e">
        <f t="shared" si="0"/>
        <v>#DIV/0!</v>
      </c>
      <c r="C24" s="31" t="e">
        <f t="shared" si="1"/>
        <v>#DIV/0!</v>
      </c>
      <c r="D24" s="5"/>
      <c r="E24" s="5" t="s">
        <v>119</v>
      </c>
      <c r="F24" s="5"/>
      <c r="G24" s="5"/>
    </row>
    <row r="25" spans="1:9" ht="25.5" x14ac:dyDescent="0.2">
      <c r="A25" s="27" t="s">
        <v>120</v>
      </c>
      <c r="B25" s="30" t="e">
        <f>SUM(B10/15)/C10</f>
        <v>#DIV/0!</v>
      </c>
      <c r="C25" s="31" t="e">
        <f>SUM(B10/60)/C10</f>
        <v>#DIV/0!</v>
      </c>
      <c r="D25" s="5"/>
      <c r="E25" s="5"/>
      <c r="F25" s="5"/>
      <c r="G25" s="5"/>
    </row>
    <row r="26" spans="1:9" ht="25.5" x14ac:dyDescent="0.2">
      <c r="A26" s="124" t="s">
        <v>121</v>
      </c>
      <c r="B26" s="125" t="e">
        <f>SUM(B19:B25)+E11</f>
        <v>#DIV/0!</v>
      </c>
      <c r="C26" s="125" t="e">
        <f>SUM(C19:C25)+E11</f>
        <v>#DIV/0!</v>
      </c>
    </row>
  </sheetData>
  <conditionalFormatting sqref="F4:F6">
    <cfRule type="expression" dxfId="53" priority="17">
      <formula>$D$4&gt;80</formula>
    </cfRule>
    <cfRule type="expression" dxfId="52" priority="18">
      <formula>$D$4&lt;10</formula>
    </cfRule>
    <cfRule type="colorScale" priority="19">
      <colorScale>
        <cfvo type="formula" val="$D$4&lt;10"/>
        <cfvo type="formula" val="$D$4&gt;80"/>
        <color theme="9" tint="0.59999389629810485"/>
        <color rgb="FFFF0000"/>
      </colorScale>
    </cfRule>
  </conditionalFormatting>
  <conditionalFormatting sqref="F5">
    <cfRule type="expression" dxfId="51" priority="15">
      <formula>$D$5&gt;80</formula>
    </cfRule>
    <cfRule type="expression" dxfId="50" priority="16">
      <formula>$D$5&lt;10</formula>
    </cfRule>
  </conditionalFormatting>
  <conditionalFormatting sqref="F6">
    <cfRule type="expression" dxfId="49" priority="13">
      <formula>$D$6&gt;80</formula>
    </cfRule>
    <cfRule type="expression" dxfId="48" priority="14">
      <formula>$D$6&lt;10</formula>
    </cfRule>
  </conditionalFormatting>
  <conditionalFormatting sqref="F7">
    <cfRule type="expression" dxfId="47" priority="11">
      <formula>$D$7&gt;80</formula>
    </cfRule>
    <cfRule type="expression" dxfId="46" priority="12">
      <formula>$D$7&lt;10</formula>
    </cfRule>
  </conditionalFormatting>
  <conditionalFormatting sqref="F8">
    <cfRule type="expression" dxfId="45" priority="9">
      <formula>$D$8&gt;80</formula>
    </cfRule>
    <cfRule type="expression" dxfId="44" priority="10">
      <formula>$D$8&lt;10</formula>
    </cfRule>
  </conditionalFormatting>
  <conditionalFormatting sqref="F9">
    <cfRule type="expression" dxfId="43" priority="7">
      <formula>$D$9&gt;80</formula>
    </cfRule>
    <cfRule type="expression" dxfId="42" priority="8">
      <formula>$D$9&lt;10</formula>
    </cfRule>
  </conditionalFormatting>
  <conditionalFormatting sqref="F10">
    <cfRule type="expression" dxfId="41" priority="5">
      <formula>$D$10&gt;80</formula>
    </cfRule>
    <cfRule type="expression" dxfId="40" priority="6">
      <formula>$D$10&lt;10</formula>
    </cfRule>
  </conditionalFormatting>
  <conditionalFormatting sqref="F11">
    <cfRule type="expression" dxfId="39" priority="3">
      <formula>$D$11&gt;80</formula>
    </cfRule>
    <cfRule type="expression" dxfId="38" priority="4">
      <formula>$D$11&lt;10</formula>
    </cfRule>
  </conditionalFormatting>
  <conditionalFormatting sqref="F12">
    <cfRule type="expression" dxfId="37" priority="1">
      <formula>$D$12&gt;80</formula>
    </cfRule>
    <cfRule type="expression" dxfId="36" priority="2">
      <formula>$D$12&lt;10</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'Not for use'!$A$1:$A$4</xm:f>
          </x14:formula1>
          <xm:sqref>F18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6" workbookViewId="0">
      <selection activeCell="H22" sqref="H22"/>
    </sheetView>
  </sheetViews>
  <sheetFormatPr defaultColWidth="10.875" defaultRowHeight="12.75" x14ac:dyDescent="0.2"/>
  <cols>
    <col min="1" max="1" width="31" style="1" customWidth="1"/>
    <col min="2" max="2" width="10" style="2" customWidth="1"/>
    <col min="3" max="3" width="11.75" style="2" customWidth="1"/>
    <col min="4" max="5" width="21.75" style="2" customWidth="1"/>
    <col min="6" max="6" width="30.25" style="2" customWidth="1"/>
    <col min="7" max="7" width="18.875" style="2" customWidth="1"/>
    <col min="8" max="8" width="10.875" style="2"/>
    <col min="9" max="9" width="30.25" style="2" customWidth="1"/>
    <col min="10" max="16384" width="10.875" style="2"/>
  </cols>
  <sheetData>
    <row r="1" spans="1:11" s="45" customFormat="1" ht="15.75" x14ac:dyDescent="0.25">
      <c r="A1" s="45" t="s">
        <v>60</v>
      </c>
      <c r="B1" s="45" t="s">
        <v>61</v>
      </c>
      <c r="C1" s="45" t="s">
        <v>62</v>
      </c>
      <c r="D1" s="45" t="s">
        <v>63</v>
      </c>
      <c r="E1" s="45" t="s">
        <v>64</v>
      </c>
      <c r="F1" s="45" t="s">
        <v>65</v>
      </c>
      <c r="G1" s="79" t="s">
        <v>66</v>
      </c>
    </row>
    <row r="2" spans="1:11" customFormat="1" ht="15.75" x14ac:dyDescent="0.25">
      <c r="A2" s="122"/>
      <c r="B2" s="122"/>
      <c r="C2" s="122"/>
      <c r="D2" s="122"/>
      <c r="E2" s="122"/>
      <c r="F2" s="122"/>
      <c r="G2" s="2"/>
      <c r="H2" s="122"/>
      <c r="I2" s="34" t="s">
        <v>67</v>
      </c>
      <c r="J2" s="122"/>
      <c r="K2" s="80"/>
    </row>
    <row r="3" spans="1:11" ht="69.95" customHeight="1" x14ac:dyDescent="0.2">
      <c r="A3" s="9" t="s">
        <v>68</v>
      </c>
      <c r="B3" s="8" t="s">
        <v>69</v>
      </c>
      <c r="C3" s="8" t="s">
        <v>70</v>
      </c>
      <c r="D3" s="10" t="s">
        <v>71</v>
      </c>
      <c r="E3" s="10" t="s">
        <v>72</v>
      </c>
      <c r="F3" s="13" t="s">
        <v>73</v>
      </c>
      <c r="I3" s="35" t="s">
        <v>74</v>
      </c>
      <c r="J3" s="83"/>
      <c r="K3" s="81"/>
    </row>
    <row r="4" spans="1:11" x14ac:dyDescent="0.2">
      <c r="A4" s="3" t="s">
        <v>75</v>
      </c>
      <c r="B4" s="4"/>
      <c r="C4" s="4"/>
      <c r="D4" s="11" t="e">
        <f>SUM(Table16[[#This Row],[Column2]]/30)/Table16[[#This Row],[Column3]]</f>
        <v>#DIV/0!</v>
      </c>
      <c r="E4" s="69"/>
      <c r="F4" s="12"/>
      <c r="G4" s="2" t="s">
        <v>76</v>
      </c>
      <c r="I4" s="34" t="s">
        <v>77</v>
      </c>
      <c r="J4" s="83"/>
      <c r="K4" s="82"/>
    </row>
    <row r="5" spans="1:11" x14ac:dyDescent="0.2">
      <c r="A5" s="3" t="s">
        <v>78</v>
      </c>
      <c r="B5" s="4"/>
      <c r="C5" s="4"/>
      <c r="D5" s="11" t="e">
        <f>SUM(Table16[[#This Row],[Column2]]/30)/Table16[[#This Row],[Column3]]</f>
        <v>#DIV/0!</v>
      </c>
      <c r="E5" s="69"/>
      <c r="F5" s="12"/>
    </row>
    <row r="6" spans="1:11" x14ac:dyDescent="0.2">
      <c r="A6" s="3" t="s">
        <v>79</v>
      </c>
      <c r="B6" s="4"/>
      <c r="C6" s="4"/>
      <c r="D6" s="11" t="e">
        <f>SUM(Table16[[#This Row],[Column2]]/30)/Table16[[#This Row],[Column3]]</f>
        <v>#DIV/0!</v>
      </c>
      <c r="E6" s="69"/>
      <c r="F6" s="12"/>
    </row>
    <row r="7" spans="1:11" x14ac:dyDescent="0.2">
      <c r="A7" s="3" t="s">
        <v>80</v>
      </c>
      <c r="B7" s="4"/>
      <c r="C7" s="4"/>
      <c r="D7" s="11" t="e">
        <f>SUM(Table16[[#This Row],[Column2]]/30)/Table16[[#This Row],[Column3]]+Table16[[#This Row],[Column7]]</f>
        <v>#DIV/0!</v>
      </c>
      <c r="E7" s="11"/>
      <c r="F7" s="12"/>
    </row>
    <row r="8" spans="1:11" x14ac:dyDescent="0.2">
      <c r="A8" s="3" t="s">
        <v>126</v>
      </c>
      <c r="B8" s="4"/>
      <c r="C8" s="4"/>
      <c r="D8" s="11" t="e">
        <f>SUM(Table16[[#This Row],[Column2]]/30)/Table16[[#This Row],[Column3]]</f>
        <v>#DIV/0!</v>
      </c>
      <c r="E8" s="69"/>
      <c r="F8" s="12"/>
    </row>
    <row r="9" spans="1:11" x14ac:dyDescent="0.2">
      <c r="A9" s="3" t="s">
        <v>82</v>
      </c>
      <c r="B9" s="4"/>
      <c r="C9" s="4"/>
      <c r="D9" s="11" t="e">
        <f>SUM(Table16[[#This Row],[Column2]]/30)/Table16[[#This Row],[Column3]]</f>
        <v>#DIV/0!</v>
      </c>
      <c r="E9" s="69"/>
      <c r="F9" s="12"/>
    </row>
    <row r="10" spans="1:11" ht="25.5" x14ac:dyDescent="0.2">
      <c r="A10" s="7" t="s">
        <v>83</v>
      </c>
      <c r="B10" s="4"/>
      <c r="C10" s="4"/>
      <c r="D10" s="11" t="e">
        <f>SUM(Table16[[#This Row],[Column2]]/30)/Table16[[#This Row],[Column3]]+Table16[[#This Row],[Column7]]</f>
        <v>#DIV/0!</v>
      </c>
      <c r="E10" s="11"/>
      <c r="F10" s="12"/>
      <c r="I10" s="35" t="s">
        <v>84</v>
      </c>
      <c r="J10" s="37">
        <f>SUM(J3/2)</f>
        <v>0</v>
      </c>
    </row>
    <row r="11" spans="1:11" ht="38.1" customHeight="1" x14ac:dyDescent="0.2">
      <c r="A11" s="17" t="s">
        <v>56</v>
      </c>
      <c r="B11" s="18">
        <f>SUM(B4:B10)</f>
        <v>0</v>
      </c>
      <c r="C11" s="18"/>
      <c r="D11" s="19" t="e">
        <f>SUM(D4:D10)+Table16[[#This Row],[Column7]]</f>
        <v>#DIV/0!</v>
      </c>
      <c r="E11" s="68">
        <f>SUM(E7+E10)</f>
        <v>0</v>
      </c>
      <c r="F11" s="12"/>
      <c r="I11" s="36" t="s">
        <v>85</v>
      </c>
      <c r="J11" s="38">
        <f>SUM(J4/12.56)</f>
        <v>0</v>
      </c>
    </row>
    <row r="12" spans="1:11" ht="77.099999999999994" customHeight="1" x14ac:dyDescent="0.2">
      <c r="A12" s="14"/>
      <c r="B12" s="12"/>
      <c r="C12" s="15" t="s">
        <v>86</v>
      </c>
      <c r="D12" s="16" t="e">
        <f>SUM(D11/C11)</f>
        <v>#DIV/0!</v>
      </c>
      <c r="E12" s="16"/>
      <c r="F12" s="12"/>
      <c r="G12" s="67" t="s">
        <v>87</v>
      </c>
    </row>
    <row r="14" spans="1:11" x14ac:dyDescent="0.2">
      <c r="A14" s="6" t="s">
        <v>88</v>
      </c>
    </row>
    <row r="15" spans="1:11" x14ac:dyDescent="0.2">
      <c r="A15" s="6" t="s">
        <v>90</v>
      </c>
    </row>
    <row r="16" spans="1:11" x14ac:dyDescent="0.2">
      <c r="A16" s="1" t="s">
        <v>122</v>
      </c>
    </row>
    <row r="17" spans="1:9" ht="25.5" x14ac:dyDescent="0.2">
      <c r="B17" s="32" t="s">
        <v>98</v>
      </c>
      <c r="C17" s="33" t="s">
        <v>99</v>
      </c>
      <c r="E17" s="131" t="s">
        <v>93</v>
      </c>
      <c r="F17" s="134" t="s">
        <v>94</v>
      </c>
      <c r="G17" s="134" t="s">
        <v>95</v>
      </c>
      <c r="H17" s="135" t="s">
        <v>96</v>
      </c>
      <c r="I17" s="136" t="s">
        <v>97</v>
      </c>
    </row>
    <row r="18" spans="1:9" ht="63.75" x14ac:dyDescent="0.2">
      <c r="A18" s="25" t="s">
        <v>68</v>
      </c>
      <c r="B18" s="28" t="s">
        <v>103</v>
      </c>
      <c r="C18" s="29" t="s">
        <v>104</v>
      </c>
      <c r="E18" s="132" t="s">
        <v>100</v>
      </c>
      <c r="F18" s="137" t="s">
        <v>101</v>
      </c>
      <c r="G18" s="137"/>
      <c r="H18" s="138">
        <f>SUM(B7+B10)</f>
        <v>0</v>
      </c>
      <c r="I18" s="139" t="s">
        <v>102</v>
      </c>
    </row>
    <row r="19" spans="1:9" ht="51" x14ac:dyDescent="0.2">
      <c r="A19" s="26" t="s">
        <v>75</v>
      </c>
      <c r="B19" s="30" t="e">
        <f>SUM(B4/15)/C4</f>
        <v>#DIV/0!</v>
      </c>
      <c r="C19" s="31" t="e">
        <f>SUM(B4/60)/C4</f>
        <v>#DIV/0!</v>
      </c>
      <c r="D19" s="5"/>
      <c r="E19" s="132" t="s">
        <v>105</v>
      </c>
      <c r="F19" s="137" t="s">
        <v>123</v>
      </c>
      <c r="G19" s="137"/>
      <c r="H19" s="140" t="s">
        <v>107</v>
      </c>
      <c r="I19" s="139" t="s">
        <v>108</v>
      </c>
    </row>
    <row r="20" spans="1:9" ht="38.25" x14ac:dyDescent="0.2">
      <c r="A20" s="26" t="s">
        <v>78</v>
      </c>
      <c r="B20" s="30" t="e">
        <f t="shared" ref="B20:B24" si="0">SUM(B5/15)/C5</f>
        <v>#DIV/0!</v>
      </c>
      <c r="C20" s="31" t="e">
        <f t="shared" ref="C20:C24" si="1">SUM(B5/60)/C5</f>
        <v>#DIV/0!</v>
      </c>
      <c r="D20" s="5"/>
      <c r="E20" s="133" t="s">
        <v>109</v>
      </c>
      <c r="F20" s="141" t="s">
        <v>110</v>
      </c>
      <c r="G20" s="142"/>
      <c r="H20" s="138">
        <f>B5</f>
        <v>0</v>
      </c>
      <c r="I20" s="139" t="s">
        <v>111</v>
      </c>
    </row>
    <row r="21" spans="1:9" ht="51" x14ac:dyDescent="0.2">
      <c r="A21" s="26" t="s">
        <v>115</v>
      </c>
      <c r="B21" s="30" t="e">
        <f t="shared" si="0"/>
        <v>#DIV/0!</v>
      </c>
      <c r="C21" s="31" t="e">
        <f t="shared" si="1"/>
        <v>#DIV/0!</v>
      </c>
      <c r="D21" s="5"/>
      <c r="E21" s="133" t="s">
        <v>112</v>
      </c>
      <c r="F21" s="141" t="s">
        <v>113</v>
      </c>
      <c r="G21" s="142"/>
      <c r="H21" s="138">
        <f>SUM(B4+B10)</f>
        <v>0</v>
      </c>
      <c r="I21" s="138" t="s">
        <v>114</v>
      </c>
    </row>
    <row r="22" spans="1:9" x14ac:dyDescent="0.2">
      <c r="A22" s="26" t="s">
        <v>80</v>
      </c>
      <c r="B22" s="30" t="e">
        <f>SUM(B7/15)/C7</f>
        <v>#DIV/0!</v>
      </c>
      <c r="C22" s="31" t="e">
        <f>SUM(B7/60)/C7</f>
        <v>#DIV/0!</v>
      </c>
      <c r="D22" s="5"/>
      <c r="E22" s="5"/>
      <c r="F22" s="5"/>
      <c r="G22" s="5"/>
    </row>
    <row r="23" spans="1:9" x14ac:dyDescent="0.2">
      <c r="A23" s="26" t="s">
        <v>81</v>
      </c>
      <c r="B23" s="30" t="e">
        <f t="shared" si="0"/>
        <v>#DIV/0!</v>
      </c>
      <c r="C23" s="31" t="e">
        <f t="shared" si="1"/>
        <v>#DIV/0!</v>
      </c>
      <c r="D23" s="5"/>
      <c r="E23" s="130" t="s">
        <v>116</v>
      </c>
      <c r="F23" s="5"/>
      <c r="G23" s="5"/>
    </row>
    <row r="24" spans="1:9" x14ac:dyDescent="0.2">
      <c r="A24" s="26" t="s">
        <v>118</v>
      </c>
      <c r="B24" s="30" t="e">
        <f t="shared" si="0"/>
        <v>#DIV/0!</v>
      </c>
      <c r="C24" s="31" t="e">
        <f t="shared" si="1"/>
        <v>#DIV/0!</v>
      </c>
      <c r="D24" s="5"/>
      <c r="E24" s="5" t="s">
        <v>117</v>
      </c>
      <c r="F24" s="5"/>
      <c r="G24" s="5"/>
    </row>
    <row r="25" spans="1:9" ht="25.5" x14ac:dyDescent="0.2">
      <c r="A25" s="27" t="s">
        <v>120</v>
      </c>
      <c r="B25" s="30" t="e">
        <f>SUM(B10/15)/C10</f>
        <v>#DIV/0!</v>
      </c>
      <c r="C25" s="31" t="e">
        <f>SUM(B10/60)/C10</f>
        <v>#DIV/0!</v>
      </c>
      <c r="D25" s="5"/>
      <c r="E25" s="5" t="s">
        <v>119</v>
      </c>
      <c r="F25" s="5"/>
      <c r="G25" s="5"/>
    </row>
    <row r="26" spans="1:9" ht="25.5" x14ac:dyDescent="0.2">
      <c r="A26" s="124" t="s">
        <v>121</v>
      </c>
      <c r="B26" s="125" t="e">
        <f>SUM(B19:B25)+E11</f>
        <v>#DIV/0!</v>
      </c>
      <c r="C26" s="125" t="e">
        <f>SUM(C19:C25)+E11</f>
        <v>#DIV/0!</v>
      </c>
    </row>
  </sheetData>
  <conditionalFormatting sqref="F4:F6">
    <cfRule type="expression" dxfId="26" priority="17">
      <formula>$D$4&gt;80</formula>
    </cfRule>
    <cfRule type="expression" dxfId="25" priority="18">
      <formula>$D$4&lt;10</formula>
    </cfRule>
    <cfRule type="colorScale" priority="19">
      <colorScale>
        <cfvo type="formula" val="$D$4&lt;10"/>
        <cfvo type="formula" val="$D$4&gt;80"/>
        <color theme="9" tint="0.59999389629810485"/>
        <color rgb="FFFF0000"/>
      </colorScale>
    </cfRule>
  </conditionalFormatting>
  <conditionalFormatting sqref="F5">
    <cfRule type="expression" dxfId="24" priority="15">
      <formula>$D$5&gt;80</formula>
    </cfRule>
    <cfRule type="expression" dxfId="23" priority="16">
      <formula>$D$5&lt;10</formula>
    </cfRule>
  </conditionalFormatting>
  <conditionalFormatting sqref="F6">
    <cfRule type="expression" dxfId="22" priority="13">
      <formula>$D$6&gt;80</formula>
    </cfRule>
    <cfRule type="expression" dxfId="21" priority="14">
      <formula>$D$6&lt;10</formula>
    </cfRule>
  </conditionalFormatting>
  <conditionalFormatting sqref="F7">
    <cfRule type="expression" dxfId="20" priority="11">
      <formula>$D$7&gt;80</formula>
    </cfRule>
    <cfRule type="expression" dxfId="19" priority="12">
      <formula>$D$7&lt;10</formula>
    </cfRule>
  </conditionalFormatting>
  <conditionalFormatting sqref="F8">
    <cfRule type="expression" dxfId="18" priority="9">
      <formula>$D$8&gt;80</formula>
    </cfRule>
    <cfRule type="expression" dxfId="17" priority="10">
      <formula>$D$8&lt;10</formula>
    </cfRule>
  </conditionalFormatting>
  <conditionalFormatting sqref="F9">
    <cfRule type="expression" dxfId="16" priority="7">
      <formula>$D$9&gt;80</formula>
    </cfRule>
    <cfRule type="expression" dxfId="15" priority="8">
      <formula>$D$9&lt;10</formula>
    </cfRule>
  </conditionalFormatting>
  <conditionalFormatting sqref="F10">
    <cfRule type="expression" dxfId="14" priority="5">
      <formula>$D$10&gt;80</formula>
    </cfRule>
    <cfRule type="expression" dxfId="13" priority="6">
      <formula>$D$10&lt;10</formula>
    </cfRule>
  </conditionalFormatting>
  <conditionalFormatting sqref="F11">
    <cfRule type="expression" dxfId="12" priority="3">
      <formula>$D$11&gt;80</formula>
    </cfRule>
    <cfRule type="expression" dxfId="11" priority="4">
      <formula>$D$11&lt;10</formula>
    </cfRule>
  </conditionalFormatting>
  <conditionalFormatting sqref="F12">
    <cfRule type="expression" dxfId="10" priority="1">
      <formula>$D$12&gt;80</formula>
    </cfRule>
    <cfRule type="expression" dxfId="9" priority="2">
      <formula>$D$12&lt;10</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'Not for use'!$A$1:$A$4</xm:f>
          </x14:formula1>
          <xm:sqref>F19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75" zoomScaleNormal="75" workbookViewId="0">
      <selection activeCell="J21" sqref="J21"/>
    </sheetView>
  </sheetViews>
  <sheetFormatPr defaultColWidth="11" defaultRowHeight="15.75" x14ac:dyDescent="0.25"/>
  <cols>
    <col min="1" max="1" width="30.5" customWidth="1"/>
    <col min="20" max="20" width="13.5" customWidth="1"/>
  </cols>
  <sheetData>
    <row r="1" spans="1:21" x14ac:dyDescent="0.25">
      <c r="A1" s="122"/>
      <c r="B1" s="46" t="s">
        <v>127</v>
      </c>
      <c r="C1" s="46"/>
      <c r="D1" s="46"/>
      <c r="E1" s="41" t="s">
        <v>128</v>
      </c>
      <c r="F1" s="42"/>
      <c r="G1" s="42"/>
      <c r="H1" s="48" t="s">
        <v>129</v>
      </c>
      <c r="I1" s="48"/>
      <c r="J1" s="48"/>
      <c r="K1" s="41" t="s">
        <v>130</v>
      </c>
      <c r="L1" s="42"/>
      <c r="M1" s="42"/>
      <c r="N1" s="48" t="s">
        <v>131</v>
      </c>
      <c r="O1" s="48"/>
      <c r="P1" s="72"/>
      <c r="Q1" s="43"/>
      <c r="R1" s="43"/>
      <c r="S1" s="73"/>
      <c r="T1" s="44"/>
      <c r="U1" s="122"/>
    </row>
    <row r="2" spans="1:21" ht="157.5" x14ac:dyDescent="0.25">
      <c r="A2" s="20" t="s">
        <v>68</v>
      </c>
      <c r="B2" s="10" t="s">
        <v>69</v>
      </c>
      <c r="C2" s="10" t="s">
        <v>70</v>
      </c>
      <c r="D2" s="10" t="s">
        <v>72</v>
      </c>
      <c r="E2" s="39" t="s">
        <v>69</v>
      </c>
      <c r="F2" s="39" t="s">
        <v>70</v>
      </c>
      <c r="G2" s="74" t="s">
        <v>72</v>
      </c>
      <c r="H2" s="10" t="s">
        <v>69</v>
      </c>
      <c r="I2" s="10" t="s">
        <v>70</v>
      </c>
      <c r="J2" s="10" t="s">
        <v>72</v>
      </c>
      <c r="K2" s="39" t="s">
        <v>69</v>
      </c>
      <c r="L2" s="39" t="s">
        <v>70</v>
      </c>
      <c r="M2" s="74" t="s">
        <v>72</v>
      </c>
      <c r="N2" s="49" t="s">
        <v>69</v>
      </c>
      <c r="O2" s="49" t="s">
        <v>70</v>
      </c>
      <c r="P2" s="10" t="s">
        <v>72</v>
      </c>
      <c r="Q2" s="50" t="s">
        <v>132</v>
      </c>
      <c r="R2" s="50" t="s">
        <v>133</v>
      </c>
      <c r="S2" s="52" t="s">
        <v>134</v>
      </c>
      <c r="T2" s="52" t="s">
        <v>135</v>
      </c>
      <c r="U2" s="121" t="s">
        <v>136</v>
      </c>
    </row>
    <row r="3" spans="1:21" x14ac:dyDescent="0.25">
      <c r="A3" s="21" t="s">
        <v>75</v>
      </c>
      <c r="B3" s="47">
        <f>'Practice A'!B4</f>
        <v>500</v>
      </c>
      <c r="C3" s="47">
        <f>'Practice A'!C4</f>
        <v>2</v>
      </c>
      <c r="D3" s="75"/>
      <c r="E3" s="40">
        <f>'Practice B'!B4</f>
        <v>0</v>
      </c>
      <c r="F3" s="40">
        <f>'Practice B'!C4</f>
        <v>0</v>
      </c>
      <c r="G3" s="75"/>
      <c r="H3" s="11">
        <f>'Practice C'!B4</f>
        <v>0</v>
      </c>
      <c r="I3" s="47">
        <f>'Practice C'!C4</f>
        <v>0</v>
      </c>
      <c r="J3" s="75"/>
      <c r="K3" s="40">
        <f>'Practice D'!B4</f>
        <v>0</v>
      </c>
      <c r="L3" s="40">
        <f>'Practice D'!C4</f>
        <v>0</v>
      </c>
      <c r="M3" s="75"/>
      <c r="N3" s="55">
        <f>'Practice E'!B4</f>
        <v>0</v>
      </c>
      <c r="O3" s="55">
        <f>'Practice E'!C4</f>
        <v>0</v>
      </c>
      <c r="P3" s="76"/>
      <c r="Q3" s="51">
        <f t="shared" ref="Q3:R10" si="0">SUM(B3+E3+H3+K3+N3)</f>
        <v>500</v>
      </c>
      <c r="R3" s="51">
        <f>SUM(C3+F3+I3+L3+O3)</f>
        <v>2</v>
      </c>
      <c r="S3" s="69"/>
      <c r="T3" s="53">
        <f>Q3/30</f>
        <v>16.666666666666668</v>
      </c>
      <c r="U3" s="126">
        <f>T3/R3</f>
        <v>8.3333333333333339</v>
      </c>
    </row>
    <row r="4" spans="1:21" x14ac:dyDescent="0.25">
      <c r="A4" s="21" t="s">
        <v>78</v>
      </c>
      <c r="B4" s="47">
        <f>'Practice A'!B5</f>
        <v>0</v>
      </c>
      <c r="C4" s="47">
        <f>'Practice A'!C5</f>
        <v>0</v>
      </c>
      <c r="D4" s="75"/>
      <c r="E4" s="40">
        <f>'Practice B'!B5</f>
        <v>0</v>
      </c>
      <c r="F4" s="40">
        <f>'Practice B'!C5</f>
        <v>0</v>
      </c>
      <c r="G4" s="75"/>
      <c r="H4" s="11">
        <f>'Practice C'!B5</f>
        <v>0</v>
      </c>
      <c r="I4" s="47">
        <f>'Practice C'!C5</f>
        <v>0</v>
      </c>
      <c r="J4" s="75"/>
      <c r="K4" s="40">
        <f>'Practice D'!B5</f>
        <v>0</v>
      </c>
      <c r="L4" s="40">
        <f>'Practice D'!C5</f>
        <v>0</v>
      </c>
      <c r="M4" s="75"/>
      <c r="N4" s="55">
        <f>'Practice E'!B5</f>
        <v>0</v>
      </c>
      <c r="O4" s="55">
        <f>'Practice E'!C5</f>
        <v>0</v>
      </c>
      <c r="P4" s="76"/>
      <c r="Q4" s="51">
        <f t="shared" si="0"/>
        <v>0</v>
      </c>
      <c r="R4" s="51">
        <f t="shared" si="0"/>
        <v>0</v>
      </c>
      <c r="S4" s="69"/>
      <c r="T4" s="53">
        <f t="shared" ref="T4:T8" si="1">Q4/30</f>
        <v>0</v>
      </c>
      <c r="U4" s="126" t="e">
        <f t="shared" ref="U4:U9" si="2">T4/R4</f>
        <v>#DIV/0!</v>
      </c>
    </row>
    <row r="5" spans="1:21" x14ac:dyDescent="0.25">
      <c r="A5" s="21" t="s">
        <v>79</v>
      </c>
      <c r="B5" s="47">
        <f>'Practice A'!B6</f>
        <v>0</v>
      </c>
      <c r="C5" s="47">
        <f>'Practice A'!C6</f>
        <v>0</v>
      </c>
      <c r="D5" s="75"/>
      <c r="E5" s="40">
        <f>'Practice B'!B6</f>
        <v>0</v>
      </c>
      <c r="F5" s="40">
        <f>'Practice B'!C6</f>
        <v>0</v>
      </c>
      <c r="G5" s="75"/>
      <c r="H5" s="11">
        <f>'Practice C'!B6</f>
        <v>0</v>
      </c>
      <c r="I5" s="47">
        <f>'Practice C'!C6</f>
        <v>0</v>
      </c>
      <c r="J5" s="75"/>
      <c r="K5" s="40">
        <f>'Practice D'!B6</f>
        <v>0</v>
      </c>
      <c r="L5" s="40">
        <f>'Practice D'!C6</f>
        <v>0</v>
      </c>
      <c r="M5" s="75"/>
      <c r="N5" s="55">
        <f>'Practice E'!B6</f>
        <v>0</v>
      </c>
      <c r="O5" s="55">
        <f>'Practice E'!C6</f>
        <v>0</v>
      </c>
      <c r="P5" s="76"/>
      <c r="Q5" s="51">
        <f t="shared" si="0"/>
        <v>0</v>
      </c>
      <c r="R5" s="51">
        <f t="shared" si="0"/>
        <v>0</v>
      </c>
      <c r="S5" s="69"/>
      <c r="T5" s="53">
        <f t="shared" si="1"/>
        <v>0</v>
      </c>
      <c r="U5" s="126" t="e">
        <f t="shared" si="2"/>
        <v>#DIV/0!</v>
      </c>
    </row>
    <row r="6" spans="1:21" x14ac:dyDescent="0.25">
      <c r="A6" s="21" t="s">
        <v>80</v>
      </c>
      <c r="B6" s="47">
        <f>'Practice A'!B7</f>
        <v>0</v>
      </c>
      <c r="C6" s="47">
        <f>'Practice A'!C7</f>
        <v>0</v>
      </c>
      <c r="D6" s="47">
        <f>'Practice A'!E7</f>
        <v>10</v>
      </c>
      <c r="E6" s="40">
        <f>'Practice B'!B7</f>
        <v>0</v>
      </c>
      <c r="F6" s="40">
        <f>'Practice B'!C7</f>
        <v>0</v>
      </c>
      <c r="G6" s="40">
        <f>'Practice B'!E7</f>
        <v>0</v>
      </c>
      <c r="H6" s="11">
        <f>'Practice C'!B7</f>
        <v>0</v>
      </c>
      <c r="I6" s="47">
        <f>'Practice C'!C7</f>
        <v>0</v>
      </c>
      <c r="J6" s="47">
        <f>'Practice C'!E7</f>
        <v>10</v>
      </c>
      <c r="K6" s="40">
        <f>'Practice D'!B7</f>
        <v>0</v>
      </c>
      <c r="L6" s="40">
        <f>'Practice D'!C7</f>
        <v>0</v>
      </c>
      <c r="M6" s="40">
        <f>'Practice D'!E7</f>
        <v>10</v>
      </c>
      <c r="N6" s="55">
        <f>'Practice E'!B7</f>
        <v>0</v>
      </c>
      <c r="O6" s="55">
        <f>'Practice E'!C7</f>
        <v>0</v>
      </c>
      <c r="P6" s="55">
        <f>'Practice E'!E7</f>
        <v>0</v>
      </c>
      <c r="Q6" s="51">
        <f t="shared" si="0"/>
        <v>0</v>
      </c>
      <c r="R6" s="51">
        <f t="shared" si="0"/>
        <v>0</v>
      </c>
      <c r="S6" s="53">
        <f>SUM(D6+G6+J6+M6+P6)</f>
        <v>30</v>
      </c>
      <c r="T6" s="53">
        <f>Q6/30 +S6</f>
        <v>30</v>
      </c>
      <c r="U6" s="126" t="e">
        <f t="shared" si="2"/>
        <v>#DIV/0!</v>
      </c>
    </row>
    <row r="7" spans="1:21" x14ac:dyDescent="0.25">
      <c r="A7" s="21" t="s">
        <v>137</v>
      </c>
      <c r="B7" s="47">
        <f>'Practice A'!B8</f>
        <v>0</v>
      </c>
      <c r="C7" s="47">
        <f>'Practice A'!C8</f>
        <v>0</v>
      </c>
      <c r="D7" s="75"/>
      <c r="E7" s="40">
        <f>'Practice B'!B8</f>
        <v>0</v>
      </c>
      <c r="F7" s="40">
        <f>'Practice B'!C8</f>
        <v>0</v>
      </c>
      <c r="G7" s="75"/>
      <c r="H7" s="11">
        <f>'Practice C'!B8</f>
        <v>0</v>
      </c>
      <c r="I7" s="47">
        <f>'Practice C'!C8</f>
        <v>0</v>
      </c>
      <c r="J7" s="75"/>
      <c r="K7" s="40">
        <f>'Practice D'!B8</f>
        <v>0</v>
      </c>
      <c r="L7" s="40">
        <f>'Practice D'!C8</f>
        <v>0</v>
      </c>
      <c r="M7" s="75"/>
      <c r="N7" s="55">
        <f>'Practice E'!B8</f>
        <v>0</v>
      </c>
      <c r="O7" s="55">
        <f>'Practice E'!C8</f>
        <v>0</v>
      </c>
      <c r="P7" s="76"/>
      <c r="Q7" s="51">
        <f t="shared" si="0"/>
        <v>0</v>
      </c>
      <c r="R7" s="51">
        <f t="shared" si="0"/>
        <v>0</v>
      </c>
      <c r="S7" s="69"/>
      <c r="T7" s="53">
        <f t="shared" si="1"/>
        <v>0</v>
      </c>
      <c r="U7" s="126" t="e">
        <f t="shared" si="2"/>
        <v>#DIV/0!</v>
      </c>
    </row>
    <row r="8" spans="1:21" x14ac:dyDescent="0.25">
      <c r="A8" s="21" t="s">
        <v>82</v>
      </c>
      <c r="B8" s="47">
        <f>'Practice A'!B9</f>
        <v>0</v>
      </c>
      <c r="C8" s="47">
        <f>'Practice A'!C9</f>
        <v>0</v>
      </c>
      <c r="D8" s="75"/>
      <c r="E8" s="40">
        <f>'Practice B'!B9</f>
        <v>0</v>
      </c>
      <c r="F8" s="40">
        <f>'Practice B'!C9</f>
        <v>0</v>
      </c>
      <c r="G8" s="75"/>
      <c r="H8" s="11">
        <f>'Practice C'!B9</f>
        <v>0</v>
      </c>
      <c r="I8" s="47">
        <f>'Practice C'!C9</f>
        <v>0</v>
      </c>
      <c r="J8" s="75"/>
      <c r="K8" s="40">
        <f>'Practice D'!B9</f>
        <v>0</v>
      </c>
      <c r="L8" s="40">
        <f>'Practice D'!C9</f>
        <v>0</v>
      </c>
      <c r="M8" s="75"/>
      <c r="N8" s="55">
        <f>'Practice E'!B9</f>
        <v>0</v>
      </c>
      <c r="O8" s="55">
        <f>'Practice E'!C9</f>
        <v>0</v>
      </c>
      <c r="P8" s="76"/>
      <c r="Q8" s="51">
        <f t="shared" si="0"/>
        <v>0</v>
      </c>
      <c r="R8" s="51">
        <f t="shared" si="0"/>
        <v>0</v>
      </c>
      <c r="S8" s="69"/>
      <c r="T8" s="53">
        <f t="shared" si="1"/>
        <v>0</v>
      </c>
      <c r="U8" s="126" t="e">
        <f t="shared" si="2"/>
        <v>#DIV/0!</v>
      </c>
    </row>
    <row r="9" spans="1:21" ht="25.5" x14ac:dyDescent="0.25">
      <c r="A9" s="22" t="s">
        <v>83</v>
      </c>
      <c r="B9" s="47">
        <f>'Practice A'!B10</f>
        <v>0</v>
      </c>
      <c r="C9" s="47">
        <f>'Practice A'!C10</f>
        <v>0</v>
      </c>
      <c r="D9" s="47">
        <f>'Practice A'!E10</f>
        <v>10</v>
      </c>
      <c r="E9" s="40">
        <f>'Practice B'!B10</f>
        <v>0</v>
      </c>
      <c r="F9" s="40">
        <f>'Practice B'!C10</f>
        <v>0</v>
      </c>
      <c r="G9" s="40">
        <f>'Practice B'!E10</f>
        <v>0</v>
      </c>
      <c r="H9" s="11">
        <f>'Practice C'!B10</f>
        <v>0</v>
      </c>
      <c r="I9" s="47">
        <f>'Practice C'!C10</f>
        <v>0</v>
      </c>
      <c r="J9" s="47">
        <f>'Practice C'!E10</f>
        <v>10</v>
      </c>
      <c r="K9" s="40">
        <f>'Practice D'!B10</f>
        <v>0</v>
      </c>
      <c r="L9" s="40">
        <f>'Practice D'!C10</f>
        <v>0</v>
      </c>
      <c r="M9" s="40">
        <f>'Practice D'!E10</f>
        <v>10</v>
      </c>
      <c r="N9" s="55">
        <f>'Practice E'!B10</f>
        <v>0</v>
      </c>
      <c r="O9" s="55">
        <f>'Practice E'!C10</f>
        <v>0</v>
      </c>
      <c r="P9" s="55">
        <f>'Practice E'!E10</f>
        <v>0</v>
      </c>
      <c r="Q9" s="51">
        <f t="shared" si="0"/>
        <v>0</v>
      </c>
      <c r="R9" s="51">
        <f t="shared" si="0"/>
        <v>0</v>
      </c>
      <c r="S9" s="53">
        <f>SUM(D9+G9+J9+M9+P9)</f>
        <v>30</v>
      </c>
      <c r="T9" s="53">
        <f>Q9/30+S9</f>
        <v>30</v>
      </c>
      <c r="U9" s="126" t="e">
        <f t="shared" si="2"/>
        <v>#DIV/0!</v>
      </c>
    </row>
    <row r="10" spans="1:21" x14ac:dyDescent="0.25">
      <c r="A10" s="17" t="s">
        <v>56</v>
      </c>
      <c r="B10" s="47">
        <f>'Practice A'!B11</f>
        <v>500</v>
      </c>
      <c r="C10" s="47">
        <f>'Practice A'!C11</f>
        <v>2</v>
      </c>
      <c r="D10" s="59"/>
      <c r="E10" s="40">
        <f>'Practice B'!B11</f>
        <v>0</v>
      </c>
      <c r="F10" s="40">
        <f>'Practice B'!C11</f>
        <v>0</v>
      </c>
      <c r="G10" s="56">
        <f>SUM(G6+G9)</f>
        <v>0</v>
      </c>
      <c r="H10" s="11">
        <f>'Practice C'!B11</f>
        <v>0</v>
      </c>
      <c r="I10" s="47">
        <f>'Practice C'!C11</f>
        <v>0</v>
      </c>
      <c r="J10" s="56">
        <f>SUM(J6+J9)</f>
        <v>20</v>
      </c>
      <c r="K10" s="40">
        <f>'Practice D'!B11</f>
        <v>0</v>
      </c>
      <c r="L10" s="40">
        <f>'Practice D'!C11</f>
        <v>0</v>
      </c>
      <c r="M10" s="56">
        <f>SUM(M6+M9)</f>
        <v>20</v>
      </c>
      <c r="N10" s="55">
        <f>'Practice E'!B11</f>
        <v>0</v>
      </c>
      <c r="O10" s="55">
        <f>'Practice E'!C11</f>
        <v>0</v>
      </c>
      <c r="P10" s="57">
        <f>SUM(P6+P9)</f>
        <v>0</v>
      </c>
      <c r="Q10" s="58">
        <f t="shared" si="0"/>
        <v>500</v>
      </c>
      <c r="R10" s="58">
        <f>SUM(R3:R9)</f>
        <v>2</v>
      </c>
      <c r="S10" s="54">
        <f>SUM(S6+S9)</f>
        <v>60</v>
      </c>
      <c r="T10" s="54">
        <f>SUM(T3:T9)</f>
        <v>76.666666666666671</v>
      </c>
      <c r="U10" s="126" t="e">
        <f>SUM(U3:U9)</f>
        <v>#DIV/0!</v>
      </c>
    </row>
    <row r="11" spans="1:21" s="45" customFormat="1" x14ac:dyDescent="0.25">
      <c r="A11" s="60"/>
      <c r="B11" s="61"/>
      <c r="C11" s="61"/>
      <c r="D11" s="61"/>
      <c r="E11" s="61"/>
      <c r="F11" s="61"/>
      <c r="G11" s="61"/>
      <c r="H11" s="61"/>
      <c r="I11" s="61"/>
      <c r="J11" s="61"/>
      <c r="K11" s="61"/>
      <c r="L11" s="61"/>
      <c r="M11" s="61"/>
      <c r="N11" s="62"/>
      <c r="O11" s="62"/>
      <c r="P11" s="62"/>
      <c r="Q11" s="63"/>
      <c r="R11" s="63"/>
      <c r="S11" s="64"/>
      <c r="T11" s="64"/>
    </row>
    <row r="12" spans="1:21" s="45" customFormat="1" x14ac:dyDescent="0.25">
      <c r="A12" s="60"/>
      <c r="B12" s="61"/>
      <c r="C12" s="61"/>
      <c r="D12" s="61"/>
      <c r="E12" s="61"/>
      <c r="F12" s="61"/>
      <c r="G12" s="61"/>
      <c r="H12" s="61"/>
      <c r="I12" s="61"/>
      <c r="J12" s="61"/>
      <c r="K12" s="61"/>
      <c r="L12" s="61"/>
      <c r="M12" s="61"/>
      <c r="N12" s="62"/>
      <c r="O12" s="62"/>
      <c r="P12" s="62"/>
      <c r="Q12" s="63"/>
      <c r="R12" s="63"/>
      <c r="S12" s="64"/>
      <c r="T12" s="64"/>
    </row>
    <row r="13" spans="1:21" x14ac:dyDescent="0.25">
      <c r="A13" s="45"/>
      <c r="B13" s="45"/>
      <c r="C13" s="45"/>
      <c r="D13" s="45"/>
      <c r="E13" s="45"/>
      <c r="F13" s="45"/>
      <c r="G13" s="45"/>
      <c r="H13" s="45"/>
      <c r="I13" s="45"/>
      <c r="J13" s="45"/>
      <c r="K13" s="45"/>
      <c r="L13" s="45"/>
      <c r="M13" s="45"/>
      <c r="N13" s="45"/>
      <c r="O13" s="45"/>
      <c r="P13" s="45"/>
      <c r="Q13" s="45"/>
      <c r="R13" s="45"/>
      <c r="S13" s="45"/>
      <c r="T13" s="45"/>
      <c r="U13" s="122"/>
    </row>
    <row r="14" spans="1:21" ht="26.25" x14ac:dyDescent="0.25">
      <c r="A14" s="66"/>
      <c r="B14" s="65" t="s">
        <v>127</v>
      </c>
      <c r="C14" s="65" t="s">
        <v>128</v>
      </c>
      <c r="D14" s="65" t="s">
        <v>129</v>
      </c>
      <c r="E14" s="65" t="s">
        <v>130</v>
      </c>
      <c r="F14" s="65" t="s">
        <v>131</v>
      </c>
      <c r="G14" s="145" t="s">
        <v>138</v>
      </c>
      <c r="H14" s="78" t="s">
        <v>131</v>
      </c>
      <c r="I14" s="70" t="s">
        <v>138</v>
      </c>
      <c r="J14" s="70"/>
      <c r="K14" s="122"/>
      <c r="L14" s="122"/>
      <c r="M14" s="122"/>
      <c r="N14" s="122"/>
      <c r="O14" s="122"/>
      <c r="P14" s="122"/>
      <c r="Q14" s="122"/>
      <c r="R14" s="122"/>
      <c r="S14" s="122"/>
      <c r="T14" s="122"/>
      <c r="U14" s="122"/>
    </row>
    <row r="15" spans="1:21" x14ac:dyDescent="0.25">
      <c r="A15" s="13" t="s">
        <v>74</v>
      </c>
      <c r="B15" s="46">
        <f>'Practice A'!J3</f>
        <v>0</v>
      </c>
      <c r="C15" s="46">
        <f>'Practice B'!J3</f>
        <v>0</v>
      </c>
      <c r="D15" s="46">
        <f>'Practice C'!J3</f>
        <v>0</v>
      </c>
      <c r="E15" s="46">
        <f>'Practice D'!J3</f>
        <v>0</v>
      </c>
      <c r="F15" s="46">
        <f>'Practice E'!J3</f>
        <v>0</v>
      </c>
      <c r="G15" s="146">
        <f>SUM(B15:F15)</f>
        <v>0</v>
      </c>
      <c r="H15" s="77"/>
      <c r="I15" s="71">
        <f>SUM(B15:H15)</f>
        <v>0</v>
      </c>
      <c r="J15" s="71"/>
      <c r="K15" s="122"/>
      <c r="L15" s="122"/>
      <c r="M15" s="122"/>
      <c r="N15" s="122"/>
      <c r="O15" s="122"/>
      <c r="P15" s="122"/>
      <c r="Q15" s="122"/>
      <c r="R15" s="122"/>
      <c r="S15" s="122"/>
      <c r="T15" s="122"/>
      <c r="U15" s="122"/>
    </row>
    <row r="16" spans="1:21" x14ac:dyDescent="0.25">
      <c r="A16" s="46" t="s">
        <v>77</v>
      </c>
      <c r="B16" s="46">
        <f>'Practice A'!J4</f>
        <v>0</v>
      </c>
      <c r="C16" s="46">
        <f>'Practice B'!J4</f>
        <v>0</v>
      </c>
      <c r="D16" s="46">
        <f>'Practice C'!J4</f>
        <v>0</v>
      </c>
      <c r="E16" s="46">
        <f>'Practice D'!J4</f>
        <v>0</v>
      </c>
      <c r="F16" s="46">
        <f>'Practice E'!J4</f>
        <v>0</v>
      </c>
      <c r="G16" s="146">
        <f t="shared" ref="G16:G17" si="3">SUM(B16:F16)</f>
        <v>0</v>
      </c>
      <c r="H16" s="77"/>
      <c r="I16" s="71">
        <f>SUM(B16:H16)</f>
        <v>0</v>
      </c>
      <c r="J16" s="71"/>
      <c r="K16" s="122"/>
      <c r="L16" s="122"/>
      <c r="M16" s="122"/>
      <c r="N16" s="122"/>
      <c r="O16" s="122"/>
      <c r="P16" s="122"/>
      <c r="Q16" s="122"/>
      <c r="R16" s="122"/>
      <c r="S16" s="122"/>
      <c r="T16" s="122"/>
      <c r="U16" s="122"/>
    </row>
    <row r="17" spans="1:10" x14ac:dyDescent="0.25">
      <c r="A17" s="148" t="s">
        <v>139</v>
      </c>
      <c r="B17" s="48">
        <f>'Practice A'!J10</f>
        <v>0</v>
      </c>
      <c r="C17" s="46">
        <f>'Practice B'!J10</f>
        <v>0</v>
      </c>
      <c r="D17" s="48">
        <f>'Practice C'!J10</f>
        <v>0</v>
      </c>
      <c r="E17" s="48">
        <f>'Practice D'!J10</f>
        <v>0</v>
      </c>
      <c r="F17" s="48">
        <f>'Practice E'!J10</f>
        <v>0</v>
      </c>
      <c r="G17" s="146">
        <f t="shared" si="3"/>
        <v>0</v>
      </c>
      <c r="H17" s="71">
        <f t="shared" ref="H17" si="4">H15/2</f>
        <v>0</v>
      </c>
      <c r="I17" s="71">
        <f>SUM(B17:H17)</f>
        <v>0</v>
      </c>
      <c r="J17" s="71"/>
    </row>
    <row r="18" spans="1:10" x14ac:dyDescent="0.25">
      <c r="A18" s="143" t="s">
        <v>140</v>
      </c>
      <c r="B18" s="48">
        <f>'Practice A'!G17</f>
        <v>0</v>
      </c>
      <c r="C18" s="48">
        <f>'Practice B'!G17</f>
        <v>0</v>
      </c>
      <c r="D18" s="48">
        <f>'Practice C'!G17</f>
        <v>0</v>
      </c>
      <c r="E18" s="48">
        <f>'Practice D'!G17</f>
        <v>0</v>
      </c>
      <c r="F18" s="48">
        <f>'Practice E'!G18</f>
        <v>0</v>
      </c>
      <c r="G18" s="41">
        <f>SUM(B18:F18)</f>
        <v>0</v>
      </c>
      <c r="H18" s="122"/>
      <c r="I18" s="122"/>
      <c r="J18" s="122"/>
    </row>
    <row r="19" spans="1:10" x14ac:dyDescent="0.25">
      <c r="A19" s="149" t="s">
        <v>141</v>
      </c>
      <c r="B19" s="48">
        <f>'Practice A'!G18</f>
        <v>0</v>
      </c>
      <c r="C19" s="48">
        <f>'Practice B'!G18</f>
        <v>0</v>
      </c>
      <c r="D19" s="48">
        <f>'Practice C'!G18</f>
        <v>0</v>
      </c>
      <c r="E19" s="48">
        <f>'Practice D'!G18</f>
        <v>0</v>
      </c>
      <c r="F19" s="48">
        <f>'Practice E'!G19</f>
        <v>0</v>
      </c>
      <c r="G19" s="41">
        <f>SUM(B19:F19)</f>
        <v>0</v>
      </c>
      <c r="H19" s="122"/>
      <c r="I19" s="122"/>
      <c r="J19" s="122"/>
    </row>
    <row r="20" spans="1:10" x14ac:dyDescent="0.25">
      <c r="A20" s="150" t="s">
        <v>142</v>
      </c>
      <c r="B20" s="65">
        <f>'Practice A'!G19</f>
        <v>0</v>
      </c>
      <c r="C20" s="65">
        <f>'Practice B'!G19</f>
        <v>0</v>
      </c>
      <c r="D20" s="65">
        <f>'Practice C'!G19</f>
        <v>0</v>
      </c>
      <c r="E20" s="65">
        <f>'Practice D'!G19</f>
        <v>0</v>
      </c>
      <c r="F20" s="65">
        <f>'Practice E'!G20</f>
        <v>0</v>
      </c>
      <c r="G20" s="147">
        <f>SUM(B20:F20)</f>
        <v>0</v>
      </c>
      <c r="H20" s="78"/>
      <c r="I20" s="70"/>
      <c r="J20" s="70"/>
    </row>
    <row r="21" spans="1:10" x14ac:dyDescent="0.25">
      <c r="A21" s="150" t="s">
        <v>143</v>
      </c>
      <c r="B21" s="46">
        <f>'Practice A'!G20</f>
        <v>0</v>
      </c>
      <c r="C21" s="46">
        <f>'Practice B'!G20</f>
        <v>0</v>
      </c>
      <c r="D21" s="46">
        <f>'Practice C'!G20</f>
        <v>0</v>
      </c>
      <c r="E21" s="46">
        <f>'Practice D'!G20</f>
        <v>0</v>
      </c>
      <c r="F21" s="46">
        <f>'Practice E'!G21</f>
        <v>0</v>
      </c>
      <c r="G21" s="146">
        <f>SUM(B21:F21)</f>
        <v>0</v>
      </c>
      <c r="H21" s="77"/>
      <c r="I21" s="71"/>
      <c r="J21" s="71"/>
    </row>
    <row r="22" spans="1:10" x14ac:dyDescent="0.25">
      <c r="A22" s="144" t="s">
        <v>144</v>
      </c>
      <c r="B22" s="46" t="str">
        <f>'Practice A'!F18</f>
        <v>GSK-Fluarix Tetra</v>
      </c>
      <c r="C22" s="46" t="str">
        <f>'Practice B'!F18</f>
        <v>Masta-Quadrivalent influenzae vaccine</v>
      </c>
      <c r="D22" s="46" t="str">
        <f>'Practice C'!F18</f>
        <v>Sanofi-Quadrivalent influenzae vaccine</v>
      </c>
      <c r="E22" s="46" t="str">
        <f>'Practice D'!F18</f>
        <v>Mylan-Quadrivalent Influvac® sub-unit Tetra</v>
      </c>
      <c r="F22" s="46" t="str">
        <f>'Practice E'!F19</f>
        <v>Masta-Quadrivalent influenzae vaccine</v>
      </c>
      <c r="G22" s="146">
        <f>SUM(G15:G21)</f>
        <v>0</v>
      </c>
      <c r="H22" s="77"/>
      <c r="I22" s="71"/>
      <c r="J22" s="71"/>
    </row>
    <row r="23" spans="1:10" x14ac:dyDescent="0.25">
      <c r="A23" s="70"/>
      <c r="B23" s="71"/>
      <c r="C23" s="71"/>
      <c r="D23" s="71"/>
      <c r="E23" s="71"/>
      <c r="F23" s="71"/>
      <c r="G23" s="71"/>
      <c r="H23" s="71"/>
      <c r="I23" s="71"/>
      <c r="J23" s="7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B2" sqref="B2"/>
    </sheetView>
  </sheetViews>
  <sheetFormatPr defaultColWidth="8.875" defaultRowHeight="15.75" x14ac:dyDescent="0.25"/>
  <cols>
    <col min="1" max="1" width="22.75" customWidth="1"/>
  </cols>
  <sheetData>
    <row r="1" spans="1:1" x14ac:dyDescent="0.25">
      <c r="A1" s="84" t="s">
        <v>145</v>
      </c>
    </row>
    <row r="2" spans="1:1" x14ac:dyDescent="0.25">
      <c r="A2" s="122" t="s">
        <v>146</v>
      </c>
    </row>
    <row r="3" spans="1:1" x14ac:dyDescent="0.25">
      <c r="A3" s="122" t="s">
        <v>147</v>
      </c>
    </row>
    <row r="4" spans="1:1" x14ac:dyDescent="0.25">
      <c r="A4" s="122" t="s">
        <v>148</v>
      </c>
    </row>
    <row r="5" spans="1:1" x14ac:dyDescent="0.25">
      <c r="A5" s="122" t="s">
        <v>149</v>
      </c>
    </row>
    <row r="6" spans="1:1" x14ac:dyDescent="0.25">
      <c r="A6" s="122" t="s">
        <v>150</v>
      </c>
    </row>
    <row r="7" spans="1:1" x14ac:dyDescent="0.25">
      <c r="A7" s="122" t="s">
        <v>151</v>
      </c>
    </row>
    <row r="8" spans="1:1" x14ac:dyDescent="0.25">
      <c r="A8" s="122" t="s">
        <v>152</v>
      </c>
    </row>
    <row r="9" spans="1:1" x14ac:dyDescent="0.25">
      <c r="A9" s="122" t="s">
        <v>153</v>
      </c>
    </row>
    <row r="10" spans="1:1" x14ac:dyDescent="0.25">
      <c r="A10" s="122" t="s">
        <v>154</v>
      </c>
    </row>
    <row r="11" spans="1:1" x14ac:dyDescent="0.25">
      <c r="A11" s="122" t="s">
        <v>155</v>
      </c>
    </row>
    <row r="12" spans="1:1" x14ac:dyDescent="0.25">
      <c r="A12" s="122" t="s">
        <v>156</v>
      </c>
    </row>
    <row r="13" spans="1:1" x14ac:dyDescent="0.25">
      <c r="A13" s="122" t="s">
        <v>157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R25" sqref="R25"/>
    </sheetView>
  </sheetViews>
  <sheetFormatPr defaultColWidth="8.875" defaultRowHeight="15.75" x14ac:dyDescent="0.25"/>
  <cols>
    <col min="2" max="2" width="29.125" customWidth="1"/>
  </cols>
  <sheetData>
    <row r="1" spans="1:2" x14ac:dyDescent="0.25">
      <c r="A1" s="122" t="s">
        <v>106</v>
      </c>
      <c r="B1" s="122" t="s">
        <v>158</v>
      </c>
    </row>
    <row r="2" spans="1:2" x14ac:dyDescent="0.25">
      <c r="A2" s="122" t="s">
        <v>123</v>
      </c>
      <c r="B2" s="122" t="s">
        <v>159</v>
      </c>
    </row>
    <row r="3" spans="1:2" x14ac:dyDescent="0.25">
      <c r="A3" s="122" t="s">
        <v>124</v>
      </c>
      <c r="B3" s="122" t="s">
        <v>159</v>
      </c>
    </row>
    <row r="4" spans="1:2" x14ac:dyDescent="0.25">
      <c r="A4" s="122" t="s">
        <v>125</v>
      </c>
      <c r="B4" s="122" t="s">
        <v>160</v>
      </c>
    </row>
    <row r="5" spans="1:2" x14ac:dyDescent="0.25">
      <c r="A5" s="122"/>
      <c r="B5" s="122"/>
    </row>
    <row r="6" spans="1:2" x14ac:dyDescent="0.25">
      <c r="A6" s="122"/>
      <c r="B6" s="1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1EA30047FEA8A4BACE48A87B17AEBA8" ma:contentTypeVersion="5" ma:contentTypeDescription="Create a new document." ma:contentTypeScope="" ma:versionID="a24b25dea82a18754ddfc3185e791b6f">
  <xsd:schema xmlns:xsd="http://www.w3.org/2001/XMLSchema" xmlns:xs="http://www.w3.org/2001/XMLSchema" xmlns:p="http://schemas.microsoft.com/office/2006/metadata/properties" xmlns:ns2="68c98f83-5565-48cd-99f8-0c61aa716c4e" targetNamespace="http://schemas.microsoft.com/office/2006/metadata/properties" ma:root="true" ma:fieldsID="4bce19bfd695ea75a6be395c70828145" ns2:_="">
    <xsd:import namespace="68c98f83-5565-48cd-99f8-0c61aa716c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c98f83-5565-48cd-99f8-0c61aa716c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BF45EF-4CD2-4DAD-B31B-B8B5501352ED}">
  <ds:schemaRefs>
    <ds:schemaRef ds:uri="http://purl.org/dc/elements/1.1/"/>
    <ds:schemaRef ds:uri="http://schemas.microsoft.com/office/2006/documentManagement/types"/>
    <ds:schemaRef ds:uri="http://purl.org/dc/terms/"/>
    <ds:schemaRef ds:uri="http://schemas.openxmlformats.org/package/2006/metadata/core-properties"/>
    <ds:schemaRef ds:uri="68c98f83-5565-48cd-99f8-0c61aa716c4e"/>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5E63FC9-A88C-40CF-9485-694233F4A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c98f83-5565-48cd-99f8-0c61aa716c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D8B459-F59D-42B7-90B6-6FBD61C994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Costing Sheet for Service</vt:lpstr>
      <vt:lpstr>Practice A</vt:lpstr>
      <vt:lpstr>Practice B</vt:lpstr>
      <vt:lpstr>Practice C</vt:lpstr>
      <vt:lpstr>Practice D</vt:lpstr>
      <vt:lpstr>Practice E</vt:lpstr>
      <vt:lpstr>PCN (Summary Sheet)</vt:lpstr>
      <vt:lpstr>Notes on use</vt:lpstr>
      <vt:lpstr>Not for use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Bojarska Joanna (Somerset Local Medical Committee)</cp:lastModifiedBy>
  <cp:revision/>
  <dcterms:created xsi:type="dcterms:W3CDTF">2020-05-28T20:26:34Z</dcterms:created>
  <dcterms:modified xsi:type="dcterms:W3CDTF">2020-07-16T14:19:01Z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0x010100E1EA30047FEA8A4BACE48A87B17AEBA8</vt:lpwstr>
  </property>
</Properties>
</file>